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2"/>
  </bookViews>
  <sheets>
    <sheet name="Summary Table" sheetId="1" r:id="rId1"/>
    <sheet name="Table 1 - Mandatory" sheetId="2" r:id="rId2"/>
    <sheet name="Table 2 - Point Rated Criteria" sheetId="3" r:id="rId3"/>
    <sheet name="Table 3 - Point Rated Delivery" sheetId="4" r:id="rId4"/>
    <sheet name="Table 4 - Rates" sheetId="5" r:id="rId5"/>
  </sheets>
  <definedNames/>
  <calcPr fullCalcOnLoad="1"/>
</workbook>
</file>

<file path=xl/sharedStrings.xml><?xml version="1.0" encoding="utf-8"?>
<sst xmlns="http://schemas.openxmlformats.org/spreadsheetml/2006/main" count="196" uniqueCount="180">
  <si>
    <t>TABLE 1 - MANDATORY MATRIX</t>
  </si>
  <si>
    <t>Requirement</t>
  </si>
  <si>
    <t>Met</t>
  </si>
  <si>
    <t>Not Met</t>
  </si>
  <si>
    <t>Justification</t>
  </si>
  <si>
    <t>M1</t>
  </si>
  <si>
    <t>OEM Technical Data Package and Configuration Data: Bidder must demonstrate that they, or their subcontractor(s), possess the capacity to obtain Original Equipment Manufacturer (OEM) technical information, specifications and the most recent configuration information from the OEM to repair and overhaul and upgrade the parts listed in the RFP at Annex A, Appendix 1.</t>
  </si>
  <si>
    <t xml:space="preserve">This will be demonstrated by providing letters of intent, Partnership’s letters, or license agreements with the OEM(s).                                                                             Mandatory met in proposal at:                                                                                                                                                                           Volume:                                                                                                                                                                                                                      Article:                                                                                                                                                                                                   Paragraph:  </t>
  </si>
  <si>
    <t>M2</t>
  </si>
  <si>
    <t>Bidder must demonstrate either through previous contract(s), current contract(s), or licence agreement, that they and/or their subcontractors possess or have access to adequate repair facilities and test equipment to complete the detailed diagnostic inspections, repair and overhaul and upgrade of items identified in Annex A, Appendix 1.</t>
  </si>
  <si>
    <t>Demonstrated by providing details of previous/current R&amp;O contract(s).                                                                                    
Mandatory met in proposal at:                                                                                                                                                                       Volume:                                                                                                                                                                                              Article:                                                                                                                                                                                          Paragraph:</t>
  </si>
  <si>
    <t>M3</t>
  </si>
  <si>
    <t xml:space="preserve">Bidder must demonstrate that they or their subcontractor(s) have a minimum of five (5) years’ experience within the last ten (10) years performing repair and overhaul (R&amp;O) and upgrade work. </t>
  </si>
  <si>
    <t xml:space="preserve">Demonstrated by providing a detailed narrative that clearly establishes their capabilities with regards to volume, quality and expertise.                                                                                                                                                                         Mandatory met in proposal at:                                                                                                                                                                   Volume:                                                                                                                                                                                                              Article:                                                                                                                                                                                                                 Paragraph: </t>
  </si>
  <si>
    <t>M4</t>
  </si>
  <si>
    <t xml:space="preserve">The Bidder must identify a Project Manager with a demonstrated minimum five (5) years management experience in the last ten (ten) years managing work related to R&amp;O contracts of which three years have been on military R&amp;O projects. The Project Manger must be able to communicate effectively in English, verbally and in writing. </t>
  </si>
  <si>
    <t>Demonstrated by providing a list of organizational roles and responsibilities and name a Project Manager as the single point of contact for the project.                                                                                                              Mandatory met in proposal at:                                                                                                                                                                                         Volume:                                                                                                                                                                                                     Article:                                                                                                                                                                                             Paragraph:</t>
  </si>
  <si>
    <t>M5</t>
  </si>
  <si>
    <t>Quality Assurance Plan: Bidders must submit, with their proposal , a draft Quality Assurance Plan in accordance with Annex A - SOW.</t>
  </si>
  <si>
    <t>Mandatory met in proposal at:                                                                    Volume:                                                                                                         Article:                                                                                                               Paragraph:</t>
  </si>
  <si>
    <t>P1</t>
  </si>
  <si>
    <t xml:space="preserve"> Company Profile</t>
  </si>
  <si>
    <r>
      <t xml:space="preserve">Check applicable box </t>
    </r>
    <r>
      <rPr>
        <sz val="12"/>
        <color indexed="8"/>
        <rFont val="Arial"/>
        <family val="2"/>
      </rPr>
      <t>(only one)</t>
    </r>
  </si>
  <si>
    <t>Description</t>
  </si>
  <si>
    <t>Available points    (Max 18)</t>
  </si>
  <si>
    <t xml:space="preserve">To establish the Bidders' company capabilities with regards to volume, quality and expertise   </t>
  </si>
  <si>
    <t>Bidder does not meet Mandatory Requirement</t>
  </si>
  <si>
    <t>Justified in proposal at:                                                                                                                                                                                 Volume:                                                                                                                                                                                                                   Article:                                                                                                                                                                                                                                               Paragraph:</t>
  </si>
  <si>
    <t xml:space="preserve">The Bidder (excluding sub-contractors) within the last 10 years has performed repair and overhaul (R&amp;O) and upgrade work.                                                 </t>
  </si>
  <si>
    <r>
      <t xml:space="preserve">The Bidder (excluding sub-contractors) within the last 10 years has performed repair and overhaul (R&amp;O) and upgrade work for at least 25% of the items listed in the RFP at </t>
    </r>
    <r>
      <rPr>
        <sz val="12"/>
        <color indexed="10"/>
        <rFont val="Arial"/>
        <family val="2"/>
      </rPr>
      <t>Annex A, Appendix 1</t>
    </r>
    <r>
      <rPr>
        <sz val="12"/>
        <color indexed="8"/>
        <rFont val="Arial"/>
        <family val="2"/>
      </rPr>
      <t xml:space="preserve">.                                    </t>
    </r>
  </si>
  <si>
    <r>
      <t>The Bidder (excluding sub-contractors) within the last 10 years has performed repair and overhaul (R&amp;O) and upgrade work for at least 50% of the items listed in the RFP at</t>
    </r>
    <r>
      <rPr>
        <sz val="12"/>
        <color indexed="10"/>
        <rFont val="Arial"/>
        <family val="2"/>
      </rPr>
      <t xml:space="preserve"> Annex A, Appendix 1</t>
    </r>
    <r>
      <rPr>
        <sz val="12"/>
        <color indexed="8"/>
        <rFont val="Arial"/>
        <family val="2"/>
      </rPr>
      <t xml:space="preserve">.                                </t>
    </r>
  </si>
  <si>
    <t>Score Obtained (out of 18 points)</t>
  </si>
  <si>
    <t>P2</t>
  </si>
  <si>
    <t xml:space="preserve"> Repair Facility and Test Equipment</t>
  </si>
  <si>
    <t xml:space="preserve"> Available points (Max 22) </t>
  </si>
  <si>
    <t>Bidder to demonstrate either through previous contract(s), current contract(s), or licence agreements, that they and/or their subcontractors possess or have access to adequate repair facilities and test equipment to complete the detailed diagnostic inspections, repairs and overhauled and upgrade of items identified in this RFP</t>
  </si>
  <si>
    <t>Bidder does not meet the Requirement</t>
  </si>
  <si>
    <t>The Bidder possesses no repair facilities or test equipment. All work will be done by their subcontractors.</t>
  </si>
  <si>
    <t>The Bidder possesses 25% of the repair facilities or test equipment  for the items identified in this RFP Annex A, Appendix 1. Most work will be done by their subcontractors.</t>
  </si>
  <si>
    <t>The Bidder possesses at least half of repair facilities and test equipment for the items identified in this RFP Annex A, Appendix 1. At least 50% of the work will be done by their subcontractors.</t>
  </si>
  <si>
    <t>Score Obtained (out of 22 points)</t>
  </si>
  <si>
    <r>
      <rPr>
        <b/>
        <sz val="14"/>
        <color indexed="8"/>
        <rFont val="Arial"/>
        <family val="2"/>
      </rPr>
      <t>Total score</t>
    </r>
    <r>
      <rPr>
        <b/>
        <sz val="12"/>
        <color indexed="8"/>
        <rFont val="Arial"/>
        <family val="2"/>
      </rPr>
      <t xml:space="preserve"> (out of 40) must be 24 points or higher to be responsive.</t>
    </r>
  </si>
  <si>
    <t>Areas shaded in blue MUST be completed</t>
  </si>
  <si>
    <t>LINE 
ITEM</t>
  </si>
  <si>
    <t>NSN</t>
  </si>
  <si>
    <t xml:space="preserve"> Turn Around Time (# of Calendar Days)</t>
  </si>
  <si>
    <t>EVALUATION METHODOLOGY 
FOR TURN-AROUND-TIME (TAT)</t>
  </si>
  <si>
    <t>BASELINE TAT</t>
  </si>
  <si>
    <t>PROPOSED TAT</t>
  </si>
  <si>
    <t>%  (Baseline TAT/ Proposed TAT)</t>
  </si>
  <si>
    <t>AWARDED 
POINTS</t>
  </si>
  <si>
    <t>POINTS ALLOCATION BASED ON % (Baseline TAT / Proposed TAT)</t>
  </si>
  <si>
    <t>0-10</t>
  </si>
  <si>
    <t>2920-12-178-5320</t>
  </si>
  <si>
    <t>GENERATOR,ENGINE ACCESSORY</t>
  </si>
  <si>
    <t>below 50%</t>
  </si>
  <si>
    <t>2510-12-311-6119</t>
  </si>
  <si>
    <t>PANEL VEHICULAR OPERATION  A4CAN</t>
  </si>
  <si>
    <t>from 50% to 74%</t>
  </si>
  <si>
    <t>2910-12-198-5265</t>
  </si>
  <si>
    <t xml:space="preserve">FUEL PUMP, ELECTRICAL </t>
  </si>
  <si>
    <t>from 75% to 99 %</t>
  </si>
  <si>
    <t>4810-12-176-9916</t>
  </si>
  <si>
    <t>VALVE ASSEMBLY, (deep fording)</t>
  </si>
  <si>
    <t>from 100% to 119 %</t>
  </si>
  <si>
    <t>6110-12-383-6154</t>
  </si>
  <si>
    <t>DISTRIBUTION BOX U1 A4M</t>
  </si>
  <si>
    <t>from 120% to 139%</t>
  </si>
  <si>
    <t>2510-12-352-9280</t>
  </si>
  <si>
    <t>PANEL VEHICULAR OPERATION  A6M</t>
  </si>
  <si>
    <t>140% and above</t>
  </si>
  <si>
    <t>2510-12-383-5756</t>
  </si>
  <si>
    <t>PANEL VEHICULAR OPERATION  A4M</t>
  </si>
  <si>
    <t>4940-12-155-7869</t>
  </si>
  <si>
    <t>TEST KIT FIRE EXTINGUISHER</t>
  </si>
  <si>
    <t>2920-12-330-6170</t>
  </si>
  <si>
    <t>GENERATOR, ENGINE</t>
  </si>
  <si>
    <t>2920-12-178-5739</t>
  </si>
  <si>
    <t>STARTER, ENGINE</t>
  </si>
  <si>
    <t>6110-12-187-5892</t>
  </si>
  <si>
    <t>DISTRIBUTION BOX (ECS)</t>
  </si>
  <si>
    <t>2920-12-180-0095</t>
  </si>
  <si>
    <t>VOLTAGE REGULATOR</t>
  </si>
  <si>
    <t>2520-12-359-5909</t>
  </si>
  <si>
    <t>CONTROL UNIT, MECHANISM (TRANSMISSION)</t>
  </si>
  <si>
    <t>2510-12-403-7506</t>
  </si>
  <si>
    <t>2510-12-352-9281</t>
  </si>
  <si>
    <t>2510-12-402-0889</t>
  </si>
  <si>
    <t>6110-12-310-2389</t>
  </si>
  <si>
    <t>DISTRIBUTION BOX U1 A4CAN</t>
  </si>
  <si>
    <t>6110-12-354-0781</t>
  </si>
  <si>
    <t>DISTRIBUTION BOX U1 A6M</t>
  </si>
  <si>
    <t>5920-12-403-1321</t>
  </si>
  <si>
    <t>6110-12-338-2840</t>
  </si>
  <si>
    <t>2520-12-179-1310</t>
  </si>
  <si>
    <t>GEAR SELECTOR SWITCH</t>
  </si>
  <si>
    <t>4320-12-369-5492</t>
  </si>
  <si>
    <t>PUMP UNIT AXIAL (coolant pump)</t>
  </si>
  <si>
    <t>4320-12-178-7743</t>
  </si>
  <si>
    <t>BILGE PUMP ROTARY</t>
  </si>
  <si>
    <t>2910-12-304-2116</t>
  </si>
  <si>
    <t>REGULATOR FUEL INJECTION PUMP</t>
  </si>
  <si>
    <t>2910-12-353-4015</t>
  </si>
  <si>
    <t>PUMP FUEL, ELECTRICAL (New)</t>
  </si>
  <si>
    <t>2940-12-333-6903</t>
  </si>
  <si>
    <t>FAN, AIR INTAKE (New)</t>
  </si>
  <si>
    <t>2990-12-176-8283</t>
  </si>
  <si>
    <t>HEATER COOLANT, ENGINE</t>
  </si>
  <si>
    <t>2590-12-338-5207</t>
  </si>
  <si>
    <t>FILLER NECK,VEHICULAR COMPONENTS</t>
  </si>
  <si>
    <t>2540-12-339-1512</t>
  </si>
  <si>
    <t>WINDSHIELD WIPER ASSEMBLY  A4M / A6M</t>
  </si>
  <si>
    <t>6350-12-344-6496</t>
  </si>
  <si>
    <t>CONTROL,ALARM</t>
  </si>
  <si>
    <t>2540-12-176-3294</t>
  </si>
  <si>
    <t>BLOWER VEHICLE</t>
  </si>
  <si>
    <t>4240-12-177-0758</t>
  </si>
  <si>
    <t>FILTER PARTICULATE (NBC motor assy)</t>
  </si>
  <si>
    <t>4810-12-365-5989</t>
  </si>
  <si>
    <t>5998-12-394-9278</t>
  </si>
  <si>
    <t>ELECTRONIC COMPONENTS ASSEMBLY</t>
  </si>
  <si>
    <t>2940-12-178-4812</t>
  </si>
  <si>
    <t>FAN AIR INTAKE</t>
  </si>
  <si>
    <t>4931-12-188-0032</t>
  </si>
  <si>
    <t>FIRE CONTROL SYSTEM TEST SET</t>
  </si>
  <si>
    <t>2540-12-357-2647</t>
  </si>
  <si>
    <t>MOTOR, WINDSHIELD WIPER, ELECTRIC</t>
  </si>
  <si>
    <t>1015-12-366-7001</t>
  </si>
  <si>
    <t>CLEANING KIT, GUN</t>
  </si>
  <si>
    <t>Total Points (max 380)</t>
  </si>
  <si>
    <t>RATE A</t>
  </si>
  <si>
    <t>Firm Year 1</t>
  </si>
  <si>
    <t>RATE A - Yearly Estimated Cost</t>
  </si>
  <si>
    <t>Contract Award Year 1</t>
  </si>
  <si>
    <t>Option Year 1</t>
  </si>
  <si>
    <t>Option Year 2</t>
  </si>
  <si>
    <t>Yearly Estimated Level of Effort (hours):</t>
  </si>
  <si>
    <t>*For evaluation purposes only</t>
  </si>
  <si>
    <t>*Estimated Cost for 3 Years (7500 Hrs):</t>
  </si>
  <si>
    <t>RATE B</t>
  </si>
  <si>
    <t xml:space="preserve"> LABOUR CATEGORY</t>
  </si>
  <si>
    <t>Contract Award Year 2 (Option 1)</t>
  </si>
  <si>
    <t>Contract Award Year 3 (Option 2)</t>
  </si>
  <si>
    <t>CAT 1</t>
  </si>
  <si>
    <t>CAT 2</t>
  </si>
  <si>
    <t>CAT 3</t>
  </si>
  <si>
    <t>CAT 4</t>
  </si>
  <si>
    <t>CAT 5</t>
  </si>
  <si>
    <t>CAT 6</t>
  </si>
  <si>
    <t>CAT 7</t>
  </si>
  <si>
    <t>CAT 8</t>
  </si>
  <si>
    <t>RATE C</t>
  </si>
  <si>
    <t>Proposed Material Mark Up Rate (%)</t>
  </si>
  <si>
    <t>(Option 1)</t>
  </si>
  <si>
    <t>(Option 2)</t>
  </si>
  <si>
    <t>Evaluation Methodology for Material Mark Up Rate</t>
  </si>
  <si>
    <t xml:space="preserve">Formula for RATE C: </t>
  </si>
  <si>
    <t>Average of 6 years of percentage rateMultiply by estimated value of Material</t>
  </si>
  <si>
    <t>Estimated amount for For evaluation purposes only</t>
  </si>
  <si>
    <t>Estimated Total amount for For evaluation purposes only</t>
  </si>
  <si>
    <t xml:space="preserve"> </t>
  </si>
  <si>
    <t>Name of the Company</t>
  </si>
  <si>
    <t>Technical Evaluation Elements</t>
  </si>
  <si>
    <t xml:space="preserve">Technical Points Allocated  </t>
  </si>
  <si>
    <t xml:space="preserve">Point Rated Technical </t>
  </si>
  <si>
    <t>Point Rated Technical - Delivery</t>
  </si>
  <si>
    <t>Best Price Proposal</t>
  </si>
  <si>
    <t>Best Material Mark Up</t>
  </si>
  <si>
    <t>Financial  Evaluation Elements</t>
  </si>
  <si>
    <t>Financial Points Allocated</t>
  </si>
  <si>
    <t xml:space="preserve">Financial - R&amp;O Level of Effort  Estimated Cost (3yrs) </t>
  </si>
  <si>
    <t>Financial - Material Mark Up Rates</t>
  </si>
  <si>
    <t>OVERALL SCORE</t>
  </si>
  <si>
    <t>Proposed Firm Blended Hourly R&amp;O Rates  (all inclusive)</t>
  </si>
  <si>
    <t>AWR (MRP/TIES) - Proposed Firm Blended Hourly Rates  (inclusive of profit and Overhead)</t>
  </si>
  <si>
    <t>R&amp;O Proposed Firm Hourly Rates  (inclusive of profit and Overhead)</t>
  </si>
  <si>
    <t>Points allocated equals the SUM of Table 2 (Max 40 pts)</t>
  </si>
  <si>
    <t>Turn-Around-Time in days.  Score will be determined IAW Table 3 (Max 10 pts)</t>
  </si>
  <si>
    <t>The Cost Allocated price will be used for evaluation purposes only (Max 40 pts). (Table 4)</t>
  </si>
  <si>
    <t>The Cost Allocated price will be used for evaluation purposes only (Max 10 pts). (Table 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</si>
</sst>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quot;$&quot;#,##0.00"/>
  </numFmts>
  <fonts count="84">
    <font>
      <sz val="11"/>
      <color theme="1"/>
      <name val="Calibri"/>
      <family val="2"/>
    </font>
    <font>
      <sz val="11"/>
      <color indexed="8"/>
      <name val="Calibri"/>
      <family val="2"/>
    </font>
    <font>
      <sz val="11"/>
      <name val="Arial"/>
      <family val="2"/>
    </font>
    <font>
      <b/>
      <sz val="12"/>
      <color indexed="8"/>
      <name val="Arial"/>
      <family val="2"/>
    </font>
    <font>
      <sz val="12"/>
      <color indexed="8"/>
      <name val="Arial"/>
      <family val="2"/>
    </font>
    <font>
      <sz val="12"/>
      <name val="Arial"/>
      <family val="2"/>
    </font>
    <font>
      <sz val="12"/>
      <color indexed="10"/>
      <name val="Arial"/>
      <family val="2"/>
    </font>
    <font>
      <b/>
      <sz val="14"/>
      <color indexed="8"/>
      <name val="Arial"/>
      <family val="2"/>
    </font>
    <font>
      <b/>
      <sz val="11"/>
      <name val="Arial"/>
      <family val="2"/>
    </font>
    <font>
      <b/>
      <sz val="12"/>
      <name val="Arial"/>
      <family val="2"/>
    </font>
    <font>
      <b/>
      <sz val="10"/>
      <name val="Arial"/>
      <family val="2"/>
    </font>
    <font>
      <sz val="10"/>
      <color indexed="8"/>
      <name val="Arial"/>
      <family val="2"/>
    </font>
    <font>
      <sz val="10"/>
      <name val="Arial"/>
      <family val="2"/>
    </font>
    <font>
      <b/>
      <sz val="16"/>
      <name val="Arial"/>
      <family val="2"/>
    </font>
    <font>
      <sz val="16"/>
      <name val="Arial"/>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sz val="11"/>
      <color indexed="8"/>
      <name val="Arial"/>
      <family val="2"/>
    </font>
    <font>
      <b/>
      <i/>
      <sz val="14"/>
      <color indexed="8"/>
      <name val="Arial"/>
      <family val="2"/>
    </font>
    <font>
      <b/>
      <i/>
      <sz val="12"/>
      <color indexed="8"/>
      <name val="Arial"/>
      <family val="2"/>
    </font>
    <font>
      <b/>
      <sz val="14"/>
      <color indexed="10"/>
      <name val="Arial"/>
      <family val="2"/>
    </font>
    <font>
      <sz val="11"/>
      <color indexed="55"/>
      <name val="Arial"/>
      <family val="2"/>
    </font>
    <font>
      <sz val="14"/>
      <color indexed="8"/>
      <name val="Arial"/>
      <family val="2"/>
    </font>
    <font>
      <sz val="16"/>
      <color indexed="8"/>
      <name val="Arial"/>
      <family val="2"/>
    </font>
    <font>
      <b/>
      <sz val="16"/>
      <color indexed="8"/>
      <name val="Arial"/>
      <family val="2"/>
    </font>
    <font>
      <sz val="16"/>
      <color indexed="10"/>
      <name val="Arial"/>
      <family val="2"/>
    </font>
    <font>
      <b/>
      <sz val="28"/>
      <color indexed="8"/>
      <name val="Arial"/>
      <family val="2"/>
    </font>
    <font>
      <sz val="16"/>
      <color indexed="17"/>
      <name val="Arial"/>
      <family val="2"/>
    </font>
    <font>
      <b/>
      <i/>
      <sz val="28"/>
      <color indexed="53"/>
      <name val="Arial"/>
      <family val="2"/>
    </font>
    <font>
      <sz val="11"/>
      <color indexed="9"/>
      <name val="Arial"/>
      <family val="2"/>
    </font>
    <font>
      <b/>
      <sz val="18"/>
      <color indexed="8"/>
      <name val="Arial"/>
      <family val="2"/>
    </font>
    <font>
      <b/>
      <sz val="12"/>
      <color indexed="4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b/>
      <sz val="12"/>
      <color theme="1"/>
      <name val="Arial"/>
      <family val="2"/>
    </font>
    <font>
      <sz val="12"/>
      <color theme="1"/>
      <name val="Arial"/>
      <family val="2"/>
    </font>
    <font>
      <b/>
      <i/>
      <sz val="14"/>
      <color theme="1"/>
      <name val="Arial"/>
      <family val="2"/>
    </font>
    <font>
      <b/>
      <i/>
      <sz val="12"/>
      <color theme="1"/>
      <name val="Arial"/>
      <family val="2"/>
    </font>
    <font>
      <b/>
      <sz val="14"/>
      <color rgb="FFFF0000"/>
      <name val="Arial"/>
      <family val="2"/>
    </font>
    <font>
      <sz val="11"/>
      <color theme="0" tint="-0.24997000396251678"/>
      <name val="Arial"/>
      <family val="2"/>
    </font>
    <font>
      <sz val="14"/>
      <color theme="1"/>
      <name val="Arial"/>
      <family val="2"/>
    </font>
    <font>
      <sz val="16"/>
      <color theme="1"/>
      <name val="Arial"/>
      <family val="2"/>
    </font>
    <font>
      <b/>
      <sz val="16"/>
      <color theme="1"/>
      <name val="Arial"/>
      <family val="2"/>
    </font>
    <font>
      <sz val="16"/>
      <color rgb="FFFF0000"/>
      <name val="Arial"/>
      <family val="2"/>
    </font>
    <font>
      <b/>
      <sz val="28"/>
      <color theme="1"/>
      <name val="Arial"/>
      <family val="2"/>
    </font>
    <font>
      <sz val="16"/>
      <color rgb="FF00B050"/>
      <name val="Arial"/>
      <family val="2"/>
    </font>
    <font>
      <b/>
      <i/>
      <sz val="28"/>
      <color theme="5"/>
      <name val="Arial"/>
      <family val="2"/>
    </font>
    <font>
      <sz val="10"/>
      <color theme="1"/>
      <name val="Arial"/>
      <family val="2"/>
    </font>
    <font>
      <sz val="11"/>
      <color theme="0"/>
      <name val="Arial"/>
      <family val="2"/>
    </font>
    <font>
      <b/>
      <sz val="14"/>
      <color theme="1"/>
      <name val="Arial"/>
      <family val="2"/>
    </font>
    <font>
      <b/>
      <sz val="18"/>
      <color theme="1"/>
      <name val="Arial"/>
      <family val="2"/>
    </font>
    <font>
      <b/>
      <sz val="12"/>
      <color rgb="FFD6E3BC"/>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
      <patternFill patternType="solid">
        <fgColor theme="2" tint="-0.09996999800205231"/>
        <bgColor indexed="64"/>
      </patternFill>
    </fill>
    <fill>
      <patternFill patternType="solid">
        <fgColor rgb="FFF8FB75"/>
        <bgColor indexed="64"/>
      </patternFill>
    </fill>
    <fill>
      <patternFill patternType="solid">
        <fgColor rgb="FFFF0000"/>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right/>
      <top/>
      <bottom style="medium"/>
    </border>
    <border>
      <left style="medium"/>
      <right style="thin"/>
      <top style="medium"/>
      <bottom style="medium"/>
    </border>
    <border>
      <left style="thin"/>
      <right style="thin"/>
      <top style="thin"/>
      <bottom/>
    </border>
    <border>
      <left/>
      <right style="thin"/>
      <top style="thin"/>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medium"/>
    </border>
    <border>
      <left style="thin"/>
      <right style="medium"/>
      <top style="medium"/>
      <bottom style="medium"/>
    </border>
    <border>
      <left style="medium"/>
      <right style="medium"/>
      <top style="medium"/>
      <bottom/>
    </border>
    <border>
      <left/>
      <right style="medium"/>
      <top style="medium"/>
      <bottom style="medium"/>
    </border>
    <border>
      <left style="medium"/>
      <right style="medium"/>
      <top style="medium"/>
      <bottom style="thin"/>
    </border>
    <border>
      <left style="medium"/>
      <right style="medium"/>
      <top style="thin"/>
      <bottom style="medium"/>
    </border>
    <border>
      <left/>
      <right style="medium"/>
      <top style="medium"/>
      <bottom/>
    </border>
    <border>
      <left style="medium"/>
      <right/>
      <top style="medium"/>
      <bottom style="medium"/>
    </border>
    <border>
      <left style="medium"/>
      <right/>
      <top style="medium"/>
      <bottom/>
    </border>
    <border>
      <left/>
      <right/>
      <top style="medium"/>
      <bottom/>
    </border>
    <border>
      <left style="medium"/>
      <right style="thin"/>
      <top/>
      <bottom style="thin"/>
    </border>
    <border>
      <left style="thin"/>
      <right style="medium"/>
      <top/>
      <bottom style="thin"/>
    </border>
    <border>
      <left style="medium"/>
      <right style="thin"/>
      <top style="thin"/>
      <bottom style="thin"/>
    </border>
    <border>
      <left style="medium"/>
      <right/>
      <top style="thin"/>
      <bottom style="thin"/>
    </border>
    <border>
      <left style="thin"/>
      <right/>
      <top/>
      <bottom style="thin"/>
    </border>
    <border>
      <left style="medium"/>
      <right style="thin"/>
      <top style="thin"/>
      <bottom/>
    </border>
    <border>
      <left style="thin"/>
      <right/>
      <top style="thin"/>
      <bottom/>
    </border>
    <border>
      <left/>
      <right style="medium"/>
      <top style="thin"/>
      <bottom style="medium"/>
    </border>
    <border>
      <left style="medium"/>
      <right/>
      <top/>
      <bottom/>
    </border>
    <border>
      <left style="medium"/>
      <right/>
      <top/>
      <bottom style="medium"/>
    </border>
    <border>
      <left/>
      <right style="medium"/>
      <top/>
      <bottom/>
    </border>
    <border>
      <left/>
      <right style="medium"/>
      <top/>
      <bottom style="thin"/>
    </border>
    <border>
      <left/>
      <right style="medium"/>
      <top style="thin"/>
      <bottom style="thin"/>
    </border>
    <border>
      <left style="thin"/>
      <right/>
      <top/>
      <bottom/>
    </border>
    <border>
      <left/>
      <right style="thin"/>
      <top/>
      <bottom/>
    </border>
    <border>
      <left/>
      <right/>
      <top style="medium"/>
      <bottom style="medium"/>
    </border>
    <border>
      <left style="thin"/>
      <right style="thin"/>
      <top/>
      <bottom/>
    </border>
    <border>
      <left/>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7">
    <xf numFmtId="0" fontId="0" fillId="0" borderId="0" xfId="0" applyFont="1" applyAlignment="1">
      <alignment/>
    </xf>
    <xf numFmtId="0" fontId="64" fillId="33" borderId="0" xfId="0" applyFont="1" applyFill="1" applyAlignment="1">
      <alignment/>
    </xf>
    <xf numFmtId="0" fontId="64" fillId="0" borderId="0" xfId="0" applyFont="1" applyAlignment="1">
      <alignment/>
    </xf>
    <xf numFmtId="0" fontId="64" fillId="0" borderId="0" xfId="0" applyFont="1" applyAlignment="1" applyProtection="1">
      <alignment/>
      <protection locked="0"/>
    </xf>
    <xf numFmtId="0" fontId="65" fillId="0" borderId="10" xfId="0" applyFont="1" applyBorder="1" applyAlignment="1">
      <alignment horizontal="center"/>
    </xf>
    <xf numFmtId="0" fontId="65" fillId="0" borderId="10" xfId="0" applyFont="1" applyBorder="1" applyAlignment="1" applyProtection="1">
      <alignment horizontal="center"/>
      <protection locked="0"/>
    </xf>
    <xf numFmtId="0" fontId="64" fillId="0" borderId="10" xfId="0" applyFont="1" applyBorder="1" applyAlignment="1">
      <alignment vertical="top"/>
    </xf>
    <xf numFmtId="0" fontId="64" fillId="0" borderId="10" xfId="0" applyFont="1" applyBorder="1" applyAlignment="1">
      <alignment vertical="top" wrapText="1"/>
    </xf>
    <xf numFmtId="0" fontId="64" fillId="18" borderId="10" xfId="0" applyFont="1" applyFill="1" applyBorder="1" applyAlignment="1" applyProtection="1">
      <alignment horizontal="center"/>
      <protection locked="0"/>
    </xf>
    <xf numFmtId="0" fontId="64" fillId="18" borderId="10" xfId="0" applyFont="1" applyFill="1" applyBorder="1" applyAlignment="1" applyProtection="1">
      <alignment/>
      <protection locked="0"/>
    </xf>
    <xf numFmtId="0" fontId="64" fillId="0" borderId="10" xfId="0" applyFont="1" applyBorder="1" applyAlignment="1" applyProtection="1">
      <alignment vertical="top" wrapText="1"/>
      <protection locked="0"/>
    </xf>
    <xf numFmtId="0" fontId="64" fillId="0" borderId="10" xfId="0" applyFont="1" applyBorder="1" applyAlignment="1" applyProtection="1">
      <alignment wrapText="1"/>
      <protection locked="0"/>
    </xf>
    <xf numFmtId="0" fontId="2" fillId="0" borderId="10" xfId="0" applyFont="1" applyBorder="1" applyAlignment="1">
      <alignment vertical="top" wrapText="1"/>
    </xf>
    <xf numFmtId="0" fontId="2" fillId="0" borderId="10" xfId="0" applyFont="1" applyBorder="1" applyAlignment="1" applyProtection="1">
      <alignment wrapText="1"/>
      <protection locked="0"/>
    </xf>
    <xf numFmtId="0" fontId="0" fillId="0" borderId="0" xfId="0" applyAlignment="1" applyProtection="1">
      <alignment/>
      <protection locked="0"/>
    </xf>
    <xf numFmtId="0" fontId="66"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66" fillId="34" borderId="10" xfId="0" applyFont="1" applyFill="1" applyBorder="1" applyAlignment="1">
      <alignment horizontal="center" vertical="center" wrapText="1"/>
    </xf>
    <xf numFmtId="0" fontId="5" fillId="0" borderId="12" xfId="0" applyFont="1" applyBorder="1" applyAlignment="1">
      <alignment horizontal="left" vertical="top" wrapText="1"/>
    </xf>
    <xf numFmtId="0" fontId="67" fillId="0" borderId="12" xfId="0" applyFont="1" applyBorder="1" applyAlignment="1">
      <alignment horizontal="left" vertical="center" wrapText="1"/>
    </xf>
    <xf numFmtId="0" fontId="67" fillId="0" borderId="10" xfId="0" applyFont="1" applyBorder="1" applyAlignment="1">
      <alignment horizontal="center" vertical="center" wrapText="1"/>
    </xf>
    <xf numFmtId="0" fontId="64" fillId="0" borderId="10" xfId="0" applyFont="1" applyBorder="1" applyAlignment="1">
      <alignment horizontal="center" vertical="center"/>
    </xf>
    <xf numFmtId="1" fontId="64" fillId="0" borderId="10" xfId="0" applyNumberFormat="1" applyFont="1" applyBorder="1" applyAlignment="1">
      <alignment horizontal="center" vertical="center"/>
    </xf>
    <xf numFmtId="0" fontId="67" fillId="0" borderId="13" xfId="0" applyFont="1" applyBorder="1" applyAlignment="1">
      <alignment horizontal="left" vertical="top" wrapText="1"/>
    </xf>
    <xf numFmtId="0" fontId="68" fillId="35" borderId="12" xfId="0" applyFont="1" applyFill="1" applyBorder="1" applyAlignment="1">
      <alignment horizontal="center" vertical="center" wrapText="1"/>
    </xf>
    <xf numFmtId="0" fontId="64" fillId="0" borderId="14" xfId="0" applyFont="1" applyBorder="1" applyAlignment="1">
      <alignment/>
    </xf>
    <xf numFmtId="0" fontId="64" fillId="0" borderId="14" xfId="0" applyFont="1" applyBorder="1" applyAlignment="1">
      <alignment wrapText="1"/>
    </xf>
    <xf numFmtId="0" fontId="64" fillId="33" borderId="15" xfId="0" applyFont="1" applyFill="1" applyBorder="1" applyAlignment="1">
      <alignment/>
    </xf>
    <xf numFmtId="0" fontId="66" fillId="34" borderId="13" xfId="0" applyFont="1" applyFill="1" applyBorder="1" applyAlignment="1">
      <alignment horizontal="center" vertical="center" wrapText="1"/>
    </xf>
    <xf numFmtId="0" fontId="67" fillId="0" borderId="10" xfId="0" applyFont="1" applyBorder="1" applyAlignment="1">
      <alignment vertical="top" wrapText="1"/>
    </xf>
    <xf numFmtId="0" fontId="67" fillId="0" borderId="12" xfId="0" applyFont="1" applyBorder="1" applyAlignment="1">
      <alignment vertical="center" wrapText="1"/>
    </xf>
    <xf numFmtId="0" fontId="69" fillId="0" borderId="13" xfId="0" applyFont="1" applyBorder="1" applyAlignment="1">
      <alignment vertical="top" wrapText="1"/>
    </xf>
    <xf numFmtId="0" fontId="68" fillId="35" borderId="10" xfId="0" applyFont="1" applyFill="1" applyBorder="1" applyAlignment="1">
      <alignment horizontal="center" vertical="center" wrapText="1"/>
    </xf>
    <xf numFmtId="0" fontId="66" fillId="36" borderId="16" xfId="0" applyFont="1" applyFill="1" applyBorder="1" applyAlignment="1">
      <alignment horizontal="left" vertical="center" wrapText="1"/>
    </xf>
    <xf numFmtId="0" fontId="70" fillId="36" borderId="10" xfId="0" applyFont="1" applyFill="1" applyBorder="1" applyAlignment="1">
      <alignment vertical="center"/>
    </xf>
    <xf numFmtId="0" fontId="70" fillId="33" borderId="0" xfId="0" applyFont="1" applyFill="1" applyAlignment="1">
      <alignment/>
    </xf>
    <xf numFmtId="0" fontId="3" fillId="37"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166" fontId="3" fillId="18" borderId="19" xfId="0" applyNumberFormat="1" applyFont="1" applyFill="1" applyBorder="1" applyAlignment="1" applyProtection="1">
      <alignment horizontal="center" vertical="center" wrapText="1"/>
      <protection locked="0"/>
    </xf>
    <xf numFmtId="166" fontId="3" fillId="18" borderId="20" xfId="0" applyNumberFormat="1" applyFont="1" applyFill="1" applyBorder="1" applyAlignment="1" applyProtection="1">
      <alignment horizontal="center" vertical="center" wrapText="1"/>
      <protection locked="0"/>
    </xf>
    <xf numFmtId="166" fontId="71" fillId="0" borderId="0" xfId="0" applyNumberFormat="1" applyFont="1" applyAlignment="1">
      <alignment/>
    </xf>
    <xf numFmtId="0" fontId="3" fillId="0" borderId="0" xfId="0" applyFont="1" applyAlignment="1">
      <alignment horizontal="left"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3" fillId="37" borderId="11" xfId="0" applyFont="1" applyFill="1" applyBorder="1" applyAlignment="1">
      <alignment horizontal="center" vertical="center" wrapText="1"/>
    </xf>
    <xf numFmtId="0" fontId="72" fillId="0" borderId="0" xfId="0" applyFont="1" applyAlignment="1">
      <alignment/>
    </xf>
    <xf numFmtId="0" fontId="72" fillId="0" borderId="0" xfId="0" applyFont="1" applyAlignment="1">
      <alignment wrapText="1"/>
    </xf>
    <xf numFmtId="0" fontId="72" fillId="0" borderId="0" xfId="0" applyFont="1" applyAlignment="1">
      <alignment horizontal="center"/>
    </xf>
    <xf numFmtId="0" fontId="3" fillId="37" borderId="10" xfId="0" applyFont="1" applyFill="1" applyBorder="1" applyAlignment="1">
      <alignment horizontal="center" vertical="center" wrapText="1"/>
    </xf>
    <xf numFmtId="0" fontId="4" fillId="18" borderId="10" xfId="0" applyFont="1" applyFill="1" applyBorder="1" applyAlignment="1" applyProtection="1">
      <alignment horizontal="left" vertical="top" wrapText="1"/>
      <protection locked="0"/>
    </xf>
    <xf numFmtId="166" fontId="4" fillId="18" borderId="10" xfId="0" applyNumberFormat="1" applyFont="1" applyFill="1" applyBorder="1" applyAlignment="1" applyProtection="1">
      <alignment horizontal="center" vertical="center" wrapText="1"/>
      <protection locked="0"/>
    </xf>
    <xf numFmtId="0" fontId="70" fillId="36" borderId="10" xfId="0" applyFont="1" applyFill="1" applyBorder="1" applyAlignment="1">
      <alignment horizontal="left" vertical="center"/>
    </xf>
    <xf numFmtId="10" fontId="66" fillId="0" borderId="0" xfId="0" applyNumberFormat="1" applyFont="1" applyAlignment="1">
      <alignment horizontal="center" vertical="center"/>
    </xf>
    <xf numFmtId="10" fontId="3" fillId="12" borderId="21" xfId="0" applyNumberFormat="1" applyFont="1" applyFill="1" applyBorder="1" applyAlignment="1" applyProtection="1">
      <alignment horizontal="center" vertical="center" wrapText="1"/>
      <protection locked="0"/>
    </xf>
    <xf numFmtId="0" fontId="73" fillId="0" borderId="0" xfId="0" applyFont="1" applyAlignment="1">
      <alignment/>
    </xf>
    <xf numFmtId="0" fontId="73" fillId="0" borderId="0" xfId="0" applyFont="1" applyAlignment="1">
      <alignment wrapText="1"/>
    </xf>
    <xf numFmtId="0" fontId="74" fillId="0" borderId="0" xfId="0" applyFont="1" applyAlignment="1">
      <alignment/>
    </xf>
    <xf numFmtId="0" fontId="73" fillId="0" borderId="0" xfId="0" applyFont="1" applyAlignment="1">
      <alignment horizontal="center"/>
    </xf>
    <xf numFmtId="166" fontId="73" fillId="0" borderId="0" xfId="0" applyNumberFormat="1" applyFont="1" applyAlignment="1">
      <alignment/>
    </xf>
    <xf numFmtId="0" fontId="75" fillId="0" borderId="0" xfId="0" applyFont="1" applyAlignment="1">
      <alignment/>
    </xf>
    <xf numFmtId="0" fontId="76" fillId="18" borderId="22" xfId="0" applyFont="1" applyFill="1" applyBorder="1" applyAlignment="1" applyProtection="1">
      <alignment horizontal="center" vertical="center"/>
      <protection locked="0"/>
    </xf>
    <xf numFmtId="4" fontId="75" fillId="0" borderId="0" xfId="0" applyNumberFormat="1" applyFont="1" applyAlignment="1">
      <alignment/>
    </xf>
    <xf numFmtId="166" fontId="14" fillId="0" borderId="0" xfId="0" applyNumberFormat="1" applyFont="1" applyAlignment="1">
      <alignment/>
    </xf>
    <xf numFmtId="0" fontId="14" fillId="0" borderId="0" xfId="0" applyFont="1" applyAlignment="1">
      <alignment/>
    </xf>
    <xf numFmtId="0" fontId="74" fillId="35" borderId="16" xfId="0" applyFont="1" applyFill="1" applyBorder="1" applyAlignment="1">
      <alignment horizontal="center" vertical="center"/>
    </xf>
    <xf numFmtId="0" fontId="74" fillId="35" borderId="16" xfId="0" applyFont="1" applyFill="1" applyBorder="1" applyAlignment="1">
      <alignment horizontal="center" vertical="center" wrapText="1"/>
    </xf>
    <xf numFmtId="0" fontId="74" fillId="35" borderId="20" xfId="0" applyFont="1" applyFill="1" applyBorder="1" applyAlignment="1">
      <alignment horizontal="center" vertical="center" wrapText="1"/>
    </xf>
    <xf numFmtId="0" fontId="74" fillId="35" borderId="23" xfId="0" applyFont="1" applyFill="1" applyBorder="1" applyAlignment="1">
      <alignment horizontal="center" vertical="center" wrapText="1"/>
    </xf>
    <xf numFmtId="4" fontId="14" fillId="0" borderId="0" xfId="0" applyNumberFormat="1" applyFont="1" applyAlignment="1">
      <alignment/>
    </xf>
    <xf numFmtId="4" fontId="73" fillId="0" borderId="0" xfId="0" applyNumberFormat="1" applyFont="1" applyAlignment="1">
      <alignment/>
    </xf>
    <xf numFmtId="0" fontId="77" fillId="0" borderId="0" xfId="0" applyFont="1" applyAlignment="1">
      <alignment horizontal="center"/>
    </xf>
    <xf numFmtId="0" fontId="13" fillId="38" borderId="24" xfId="0" applyFont="1" applyFill="1" applyBorder="1" applyAlignment="1">
      <alignment horizontal="center" vertical="center"/>
    </xf>
    <xf numFmtId="164" fontId="13" fillId="38" borderId="21" xfId="0" applyNumberFormat="1" applyFont="1" applyFill="1" applyBorder="1" applyAlignment="1">
      <alignment horizontal="center" vertical="center" wrapText="1"/>
    </xf>
    <xf numFmtId="164" fontId="13" fillId="38" borderId="25" xfId="0" applyNumberFormat="1" applyFont="1" applyFill="1" applyBorder="1" applyAlignment="1">
      <alignment horizontal="center" vertical="center" wrapText="1"/>
    </xf>
    <xf numFmtId="166" fontId="13" fillId="39" borderId="26" xfId="0" applyNumberFormat="1" applyFont="1" applyFill="1" applyBorder="1" applyAlignment="1">
      <alignment horizontal="center" vertical="center"/>
    </xf>
    <xf numFmtId="0" fontId="14" fillId="0" borderId="0" xfId="0" applyFont="1" applyAlignment="1">
      <alignment horizontal="center" vertical="center"/>
    </xf>
    <xf numFmtId="166" fontId="74" fillId="39" borderId="27" xfId="0" applyNumberFormat="1" applyFont="1" applyFill="1" applyBorder="1" applyAlignment="1">
      <alignment horizontal="center" vertical="center"/>
    </xf>
    <xf numFmtId="0" fontId="74" fillId="33" borderId="28" xfId="0" applyFont="1" applyFill="1" applyBorder="1" applyAlignment="1">
      <alignment horizontal="center" vertical="center"/>
    </xf>
    <xf numFmtId="4" fontId="74" fillId="19" borderId="29" xfId="0" applyNumberFormat="1" applyFont="1" applyFill="1" applyBorder="1" applyAlignment="1">
      <alignment horizontal="center" vertical="center" wrapText="1"/>
    </xf>
    <xf numFmtId="2" fontId="74" fillId="19" borderId="23" xfId="0" applyNumberFormat="1" applyFont="1" applyFill="1" applyBorder="1" applyAlignment="1">
      <alignment horizontal="center" vertical="center"/>
    </xf>
    <xf numFmtId="0" fontId="14" fillId="0" borderId="30" xfId="0" applyFont="1" applyBorder="1" applyAlignment="1">
      <alignment horizontal="center" vertical="center" wrapText="1"/>
    </xf>
    <xf numFmtId="4" fontId="73" fillId="0" borderId="31" xfId="0" applyNumberFormat="1" applyFont="1" applyBorder="1" applyAlignment="1">
      <alignment/>
    </xf>
    <xf numFmtId="0" fontId="78" fillId="33" borderId="24" xfId="0" applyFont="1" applyFill="1" applyBorder="1" applyAlignment="1">
      <alignment horizontal="center" vertical="center"/>
    </xf>
    <xf numFmtId="0" fontId="74" fillId="33" borderId="32" xfId="0" applyFont="1" applyFill="1" applyBorder="1" applyAlignment="1">
      <alignment horizontal="center" vertical="center"/>
    </xf>
    <xf numFmtId="0" fontId="73" fillId="33" borderId="32" xfId="0" applyFont="1" applyFill="1" applyBorder="1" applyAlignment="1">
      <alignment horizontal="center" vertical="center" wrapText="1"/>
    </xf>
    <xf numFmtId="0" fontId="74" fillId="33" borderId="13" xfId="0" applyFont="1" applyFill="1" applyBorder="1" applyAlignment="1">
      <alignment horizontal="center" vertical="center"/>
    </xf>
    <xf numFmtId="0" fontId="74" fillId="33" borderId="33" xfId="0" applyFont="1" applyFill="1" applyBorder="1" applyAlignment="1">
      <alignment horizontal="center" vertical="center" wrapText="1"/>
    </xf>
    <xf numFmtId="0" fontId="74" fillId="33" borderId="34" xfId="0" applyFont="1" applyFill="1" applyBorder="1" applyAlignment="1">
      <alignment horizontal="center" vertical="center"/>
    </xf>
    <xf numFmtId="0" fontId="73" fillId="33" borderId="35" xfId="0" applyFont="1" applyFill="1" applyBorder="1" applyAlignment="1">
      <alignment horizontal="center" vertical="center" wrapText="1"/>
    </xf>
    <xf numFmtId="1" fontId="74" fillId="33" borderId="10" xfId="0" applyNumberFormat="1" applyFont="1" applyFill="1" applyBorder="1" applyAlignment="1">
      <alignment horizontal="center" vertical="center"/>
    </xf>
    <xf numFmtId="0" fontId="74" fillId="33" borderId="12" xfId="0" applyFont="1" applyFill="1" applyBorder="1" applyAlignment="1">
      <alignment horizontal="center" vertical="center" wrapText="1"/>
    </xf>
    <xf numFmtId="4" fontId="73" fillId="33" borderId="32" xfId="0" applyNumberFormat="1" applyFont="1" applyFill="1" applyBorder="1" applyAlignment="1">
      <alignment horizontal="center" vertical="center" wrapText="1"/>
    </xf>
    <xf numFmtId="3" fontId="13" fillId="33" borderId="0" xfId="0" applyNumberFormat="1" applyFont="1" applyFill="1" applyAlignment="1">
      <alignment horizontal="center" vertical="center"/>
    </xf>
    <xf numFmtId="0" fontId="13" fillId="33" borderId="36" xfId="0" applyFont="1" applyFill="1" applyBorder="1" applyAlignment="1">
      <alignment horizontal="center" vertical="center" wrapText="1"/>
    </xf>
    <xf numFmtId="0" fontId="74" fillId="33" borderId="37" xfId="0" applyFont="1" applyFill="1" applyBorder="1" applyAlignment="1">
      <alignment horizontal="center" vertical="center"/>
    </xf>
    <xf numFmtId="4" fontId="73" fillId="33" borderId="37" xfId="0" applyNumberFormat="1" applyFont="1" applyFill="1" applyBorder="1" applyAlignment="1">
      <alignment horizontal="center" vertical="center" wrapText="1"/>
    </xf>
    <xf numFmtId="1" fontId="13" fillId="33" borderId="17" xfId="0" applyNumberFormat="1" applyFont="1" applyFill="1" applyBorder="1" applyAlignment="1">
      <alignment horizontal="center" vertical="center"/>
    </xf>
    <xf numFmtId="0" fontId="13" fillId="33" borderId="38" xfId="0" applyFont="1" applyFill="1" applyBorder="1" applyAlignment="1">
      <alignment horizontal="center" vertical="center" wrapText="1"/>
    </xf>
    <xf numFmtId="164" fontId="66" fillId="36" borderId="39" xfId="0" applyNumberFormat="1" applyFont="1" applyFill="1" applyBorder="1" applyAlignment="1">
      <alignment/>
    </xf>
    <xf numFmtId="0" fontId="66" fillId="33" borderId="30" xfId="0" applyFont="1" applyFill="1" applyBorder="1" applyAlignment="1">
      <alignment/>
    </xf>
    <xf numFmtId="0" fontId="66" fillId="33" borderId="40" xfId="0" applyFont="1" applyFill="1" applyBorder="1" applyAlignment="1">
      <alignment/>
    </xf>
    <xf numFmtId="0" fontId="66" fillId="33" borderId="40" xfId="0" applyFont="1" applyFill="1" applyBorder="1" applyAlignment="1">
      <alignment wrapText="1"/>
    </xf>
    <xf numFmtId="0" fontId="66" fillId="33" borderId="35" xfId="0" applyFont="1" applyFill="1" applyBorder="1" applyAlignment="1">
      <alignment wrapText="1"/>
    </xf>
    <xf numFmtId="0" fontId="66" fillId="33" borderId="41" xfId="0" applyFont="1" applyFill="1" applyBorder="1" applyAlignment="1">
      <alignment vertical="top" wrapText="1"/>
    </xf>
    <xf numFmtId="0" fontId="9" fillId="33" borderId="28" xfId="0" applyFont="1" applyFill="1" applyBorder="1" applyAlignment="1">
      <alignment horizontal="left" vertical="center"/>
    </xf>
    <xf numFmtId="0" fontId="66" fillId="33" borderId="42" xfId="0" applyFont="1" applyFill="1" applyBorder="1" applyAlignment="1">
      <alignment/>
    </xf>
    <xf numFmtId="10" fontId="66" fillId="33" borderId="43" xfId="0" applyNumberFormat="1" applyFont="1" applyFill="1" applyBorder="1" applyAlignment="1">
      <alignment/>
    </xf>
    <xf numFmtId="164" fontId="66" fillId="33" borderId="44" xfId="0" applyNumberFormat="1" applyFont="1" applyFill="1" applyBorder="1" applyAlignment="1">
      <alignment/>
    </xf>
    <xf numFmtId="4" fontId="3" fillId="33" borderId="10" xfId="0" applyNumberFormat="1" applyFont="1" applyFill="1" applyBorder="1" applyAlignment="1">
      <alignment horizontal="left" vertical="center" wrapText="1"/>
    </xf>
    <xf numFmtId="0" fontId="8" fillId="18" borderId="0" xfId="0" applyFont="1" applyFill="1" applyAlignment="1">
      <alignment horizontal="left"/>
    </xf>
    <xf numFmtId="0" fontId="66" fillId="33" borderId="45" xfId="0" applyFont="1" applyFill="1" applyBorder="1" applyAlignment="1">
      <alignment vertical="center" wrapText="1"/>
    </xf>
    <xf numFmtId="0" fontId="66" fillId="33" borderId="10" xfId="0" applyFont="1" applyFill="1" applyBorder="1" applyAlignment="1">
      <alignment horizontal="center" vertical="center" wrapText="1" shrinkToFit="1"/>
    </xf>
    <xf numFmtId="0" fontId="66" fillId="33" borderId="46" xfId="0" applyFont="1" applyFill="1" applyBorder="1" applyAlignment="1">
      <alignment horizontal="center" vertical="center" wrapText="1" shrinkToFi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shrinkToFit="1"/>
    </xf>
    <xf numFmtId="0" fontId="10" fillId="33" borderId="10" xfId="0" applyFont="1" applyFill="1" applyBorder="1" applyAlignment="1">
      <alignment horizontal="center" vertical="top"/>
    </xf>
    <xf numFmtId="0" fontId="11" fillId="33" borderId="10" xfId="0" applyFont="1" applyFill="1" applyBorder="1" applyAlignment="1">
      <alignment horizontal="center" vertical="top"/>
    </xf>
    <xf numFmtId="0" fontId="12" fillId="33" borderId="0" xfId="0" applyFont="1" applyFill="1" applyAlignment="1">
      <alignment vertical="top"/>
    </xf>
    <xf numFmtId="0" fontId="64" fillId="34" borderId="10" xfId="0" applyFont="1" applyFill="1" applyBorder="1" applyAlignment="1">
      <alignment horizontal="center" vertical="top"/>
    </xf>
    <xf numFmtId="165" fontId="64" fillId="33" borderId="10" xfId="0" applyNumberFormat="1" applyFont="1" applyFill="1" applyBorder="1" applyAlignment="1">
      <alignment horizontal="center" vertical="top"/>
    </xf>
    <xf numFmtId="0" fontId="8" fillId="33" borderId="10" xfId="0" applyFont="1" applyFill="1" applyBorder="1" applyAlignment="1">
      <alignment horizontal="center" vertical="top"/>
    </xf>
    <xf numFmtId="0" fontId="8" fillId="33" borderId="46" xfId="0" applyFont="1" applyFill="1" applyBorder="1" applyAlignment="1">
      <alignment horizontal="center" vertical="top"/>
    </xf>
    <xf numFmtId="0" fontId="9" fillId="40" borderId="11"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11" fillId="41" borderId="10" xfId="55" applyFill="1" applyBorder="1" applyAlignment="1">
      <alignment horizontal="center" vertical="top" wrapText="1"/>
      <protection/>
    </xf>
    <xf numFmtId="0" fontId="12" fillId="33" borderId="10" xfId="0" applyFont="1" applyFill="1" applyBorder="1" applyAlignment="1">
      <alignment vertical="top"/>
    </xf>
    <xf numFmtId="0" fontId="64" fillId="33" borderId="11" xfId="0" applyFont="1" applyFill="1" applyBorder="1" applyAlignment="1">
      <alignment horizontal="center"/>
    </xf>
    <xf numFmtId="0" fontId="64" fillId="33" borderId="10" xfId="0" applyFont="1" applyFill="1" applyBorder="1" applyAlignment="1">
      <alignment horizontal="center"/>
    </xf>
    <xf numFmtId="0" fontId="12" fillId="33" borderId="10" xfId="0" applyFont="1" applyFill="1" applyBorder="1" applyAlignment="1">
      <alignment horizontal="center" vertical="top"/>
    </xf>
    <xf numFmtId="0" fontId="79" fillId="33" borderId="10" xfId="0" applyFont="1" applyFill="1" applyBorder="1" applyAlignment="1">
      <alignment horizontal="center" vertical="top"/>
    </xf>
    <xf numFmtId="0" fontId="8" fillId="33" borderId="0" xfId="0" applyFont="1" applyFill="1" applyAlignment="1">
      <alignment horizontal="center" vertical="top"/>
    </xf>
    <xf numFmtId="0" fontId="64" fillId="33" borderId="0" xfId="0" applyFont="1" applyFill="1" applyAlignment="1">
      <alignment horizontal="center"/>
    </xf>
    <xf numFmtId="0" fontId="67" fillId="33" borderId="0" xfId="0" applyFont="1" applyFill="1" applyAlignment="1">
      <alignment horizontal="center"/>
    </xf>
    <xf numFmtId="0" fontId="65" fillId="33" borderId="0" xfId="0" applyFont="1" applyFill="1" applyAlignment="1">
      <alignment horizontal="center"/>
    </xf>
    <xf numFmtId="0" fontId="79" fillId="33" borderId="12" xfId="0" applyFont="1" applyFill="1" applyBorder="1" applyAlignment="1">
      <alignment horizontal="center" vertical="top"/>
    </xf>
    <xf numFmtId="0" fontId="12" fillId="33" borderId="12" xfId="0" applyFont="1" applyFill="1" applyBorder="1" applyAlignment="1">
      <alignment vertical="top"/>
    </xf>
    <xf numFmtId="0" fontId="12" fillId="33" borderId="0" xfId="0" applyFont="1" applyFill="1" applyAlignment="1">
      <alignment horizontal="center" vertical="top"/>
    </xf>
    <xf numFmtId="0" fontId="11" fillId="41" borderId="12" xfId="55" applyFill="1" applyBorder="1" applyAlignment="1">
      <alignment horizontal="left" vertical="top" wrapText="1"/>
      <protection/>
    </xf>
    <xf numFmtId="0" fontId="10" fillId="35" borderId="10" xfId="0" applyFont="1" applyFill="1" applyBorder="1" applyAlignment="1">
      <alignment horizontal="center"/>
    </xf>
    <xf numFmtId="0" fontId="64" fillId="35" borderId="10" xfId="0" applyFont="1" applyFill="1" applyBorder="1" applyAlignment="1">
      <alignment horizontal="left"/>
    </xf>
    <xf numFmtId="0" fontId="9" fillId="35" borderId="10" xfId="0" applyFont="1" applyFill="1" applyBorder="1" applyAlignment="1">
      <alignment/>
    </xf>
    <xf numFmtId="0" fontId="66" fillId="35" borderId="10" xfId="0" applyFont="1" applyFill="1" applyBorder="1" applyAlignment="1">
      <alignment horizontal="center" vertical="top"/>
    </xf>
    <xf numFmtId="9" fontId="65" fillId="35" borderId="10" xfId="0" applyNumberFormat="1" applyFont="1" applyFill="1" applyBorder="1" applyAlignment="1">
      <alignment/>
    </xf>
    <xf numFmtId="1" fontId="9" fillId="35" borderId="10" xfId="0" applyNumberFormat="1" applyFont="1" applyFill="1" applyBorder="1" applyAlignment="1">
      <alignment horizontal="center"/>
    </xf>
    <xf numFmtId="0" fontId="80" fillId="0" borderId="0" xfId="0" applyFont="1" applyAlignment="1">
      <alignment horizontal="center"/>
    </xf>
    <xf numFmtId="0" fontId="64" fillId="0" borderId="0" xfId="0" applyFont="1" applyAlignment="1">
      <alignment horizontal="left"/>
    </xf>
    <xf numFmtId="0" fontId="66" fillId="33" borderId="10" xfId="0" applyFont="1" applyFill="1" applyBorder="1" applyAlignment="1">
      <alignment horizontal="center" vertical="center" wrapText="1"/>
    </xf>
    <xf numFmtId="0" fontId="66" fillId="18" borderId="10" xfId="0" applyFont="1" applyFill="1" applyBorder="1" applyAlignment="1">
      <alignment horizontal="center" vertical="center" wrapText="1"/>
    </xf>
    <xf numFmtId="0" fontId="2" fillId="18" borderId="10" xfId="0" applyFont="1" applyFill="1" applyBorder="1" applyAlignment="1" applyProtection="1">
      <alignment horizontal="center" vertical="top"/>
      <protection locked="0"/>
    </xf>
    <xf numFmtId="0" fontId="65" fillId="18" borderId="0" xfId="0" applyFont="1" applyFill="1" applyAlignment="1">
      <alignment/>
    </xf>
    <xf numFmtId="0" fontId="64" fillId="18" borderId="0" xfId="0" applyFont="1" applyFill="1" applyAlignment="1">
      <alignment/>
    </xf>
    <xf numFmtId="0" fontId="80" fillId="0" borderId="0" xfId="0" applyFont="1" applyAlignment="1">
      <alignment/>
    </xf>
    <xf numFmtId="0" fontId="80" fillId="0" borderId="0" xfId="0" applyFont="1" applyAlignment="1" applyProtection="1">
      <alignment/>
      <protection locked="0"/>
    </xf>
    <xf numFmtId="0" fontId="64" fillId="0" borderId="10" xfId="0" applyFont="1" applyBorder="1" applyAlignment="1" applyProtection="1">
      <alignment horizontal="center" vertical="center"/>
      <protection/>
    </xf>
    <xf numFmtId="1" fontId="64" fillId="0" borderId="10" xfId="0" applyNumberFormat="1" applyFont="1" applyBorder="1" applyAlignment="1" applyProtection="1">
      <alignment horizontal="center" vertical="center"/>
      <protection/>
    </xf>
    <xf numFmtId="0" fontId="64" fillId="0" borderId="0" xfId="0" applyFont="1" applyAlignment="1" applyProtection="1">
      <alignment/>
      <protection/>
    </xf>
    <xf numFmtId="166" fontId="3" fillId="42" borderId="47" xfId="0" applyNumberFormat="1" applyFont="1" applyFill="1" applyBorder="1" applyAlignment="1" applyProtection="1">
      <alignment horizontal="center" vertical="center" wrapText="1"/>
      <protection/>
    </xf>
    <xf numFmtId="166" fontId="3" fillId="42" borderId="20" xfId="0" applyNumberFormat="1" applyFont="1" applyFill="1" applyBorder="1" applyAlignment="1" applyProtection="1">
      <alignment horizontal="center" vertical="center" wrapText="1"/>
      <protection/>
    </xf>
    <xf numFmtId="166" fontId="3" fillId="42" borderId="19" xfId="0" applyNumberFormat="1" applyFont="1" applyFill="1" applyBorder="1" applyAlignment="1" applyProtection="1">
      <alignment horizontal="center" vertical="center" wrapText="1"/>
      <protection/>
    </xf>
    <xf numFmtId="0" fontId="72" fillId="0" borderId="0" xfId="0" applyFont="1" applyAlignment="1" applyProtection="1">
      <alignment wrapText="1"/>
      <protection/>
    </xf>
    <xf numFmtId="0" fontId="81" fillId="0" borderId="0" xfId="0" applyFont="1" applyAlignment="1" applyProtection="1">
      <alignment/>
      <protection/>
    </xf>
    <xf numFmtId="0" fontId="66" fillId="33" borderId="10" xfId="0" applyFont="1" applyFill="1" applyBorder="1" applyAlignment="1" applyProtection="1">
      <alignment horizontal="center" vertical="center"/>
      <protection/>
    </xf>
    <xf numFmtId="166" fontId="66" fillId="39" borderId="10" xfId="0" applyNumberFormat="1" applyFont="1" applyFill="1" applyBorder="1" applyAlignment="1" applyProtection="1">
      <alignment horizontal="center" vertical="center"/>
      <protection/>
    </xf>
    <xf numFmtId="0" fontId="66" fillId="0" borderId="38" xfId="0" applyFont="1" applyBorder="1" applyAlignment="1">
      <alignment vertical="top" wrapText="1"/>
    </xf>
    <xf numFmtId="0" fontId="66" fillId="0" borderId="48" xfId="0" applyFont="1" applyBorder="1" applyAlignment="1">
      <alignment vertical="top" wrapText="1"/>
    </xf>
    <xf numFmtId="0" fontId="66" fillId="0" borderId="13" xfId="0" applyFont="1" applyBorder="1" applyAlignment="1">
      <alignment vertical="top" wrapText="1"/>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7" fillId="18" borderId="12" xfId="0" applyFont="1" applyFill="1" applyBorder="1" applyAlignment="1" applyProtection="1">
      <alignment vertical="top" wrapText="1"/>
      <protection locked="0"/>
    </xf>
    <xf numFmtId="0" fontId="67" fillId="18" borderId="11" xfId="0" applyFont="1" applyFill="1" applyBorder="1" applyAlignment="1" applyProtection="1">
      <alignment vertical="top" wrapText="1"/>
      <protection locked="0"/>
    </xf>
    <xf numFmtId="0" fontId="69" fillId="0" borderId="17" xfId="0" applyFont="1" applyBorder="1" applyAlignment="1" applyProtection="1">
      <alignment horizontal="left" vertical="top" wrapText="1"/>
      <protection locked="0"/>
    </xf>
    <xf numFmtId="0" fontId="67" fillId="0" borderId="13" xfId="0" applyFont="1" applyBorder="1" applyAlignment="1" applyProtection="1">
      <alignment horizontal="left" vertical="top" wrapText="1"/>
      <protection locked="0"/>
    </xf>
    <xf numFmtId="0" fontId="67" fillId="18" borderId="12" xfId="0" applyFont="1" applyFill="1" applyBorder="1" applyAlignment="1">
      <alignment vertical="top" wrapText="1"/>
    </xf>
    <xf numFmtId="0" fontId="67" fillId="18" borderId="11" xfId="0" applyFont="1" applyFill="1" applyBorder="1" applyAlignment="1">
      <alignment vertical="top" wrapText="1"/>
    </xf>
    <xf numFmtId="0" fontId="69" fillId="0" borderId="17" xfId="0" applyFont="1" applyBorder="1" applyAlignment="1" applyProtection="1">
      <alignment vertical="top" wrapText="1"/>
      <protection locked="0"/>
    </xf>
    <xf numFmtId="0" fontId="69" fillId="0" borderId="13" xfId="0" applyFont="1" applyBorder="1" applyAlignment="1" applyProtection="1">
      <alignment vertical="top" wrapText="1"/>
      <protection locked="0"/>
    </xf>
    <xf numFmtId="0" fontId="82" fillId="36" borderId="20" xfId="0" applyFont="1" applyFill="1" applyBorder="1" applyAlignment="1">
      <alignment horizontal="center" vertical="center"/>
    </xf>
    <xf numFmtId="0" fontId="82" fillId="36" borderId="23" xfId="0" applyFont="1" applyFill="1" applyBorder="1" applyAlignment="1">
      <alignment horizontal="center" vertical="center"/>
    </xf>
    <xf numFmtId="0" fontId="81" fillId="36" borderId="12" xfId="0" applyFont="1" applyFill="1" applyBorder="1" applyAlignment="1">
      <alignment horizontal="center" vertical="center"/>
    </xf>
    <xf numFmtId="0" fontId="81" fillId="36" borderId="11" xfId="0" applyFont="1" applyFill="1" applyBorder="1" applyAlignment="1">
      <alignment horizontal="center" vertical="center"/>
    </xf>
    <xf numFmtId="0" fontId="83" fillId="0" borderId="14" xfId="0" applyFont="1" applyBorder="1" applyAlignment="1">
      <alignment vertical="top" wrapText="1"/>
    </xf>
    <xf numFmtId="0" fontId="68" fillId="35" borderId="12" xfId="0" applyFont="1" applyFill="1" applyBorder="1" applyAlignment="1">
      <alignment horizontal="center" vertical="center" wrapText="1"/>
    </xf>
    <xf numFmtId="0" fontId="68" fillId="35" borderId="49" xfId="0" applyFont="1" applyFill="1" applyBorder="1" applyAlignment="1">
      <alignment horizontal="center" vertical="center" wrapText="1"/>
    </xf>
    <xf numFmtId="0" fontId="68" fillId="35" borderId="11"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7" xfId="0" applyFont="1" applyFill="1" applyBorder="1" applyAlignment="1">
      <alignment horizontal="center" vertical="center"/>
    </xf>
    <xf numFmtId="0" fontId="9" fillId="37" borderId="13" xfId="0" applyFont="1" applyFill="1" applyBorder="1" applyAlignment="1">
      <alignment horizontal="center" vertical="center"/>
    </xf>
    <xf numFmtId="0" fontId="66" fillId="35" borderId="12" xfId="0" applyFont="1" applyFill="1" applyBorder="1" applyAlignment="1">
      <alignment horizontal="center" vertical="center" wrapText="1"/>
    </xf>
    <xf numFmtId="0" fontId="66" fillId="35" borderId="49" xfId="0"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9" fillId="33" borderId="12"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3" fillId="37" borderId="17"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43" borderId="12" xfId="0" applyFont="1" applyFill="1" applyBorder="1" applyAlignment="1">
      <alignment horizontal="center" vertical="center" wrapText="1"/>
    </xf>
    <xf numFmtId="0" fontId="3" fillId="43" borderId="49" xfId="0" applyFont="1" applyFill="1" applyBorder="1" applyAlignment="1">
      <alignment horizontal="center" vertical="center" wrapText="1"/>
    </xf>
    <xf numFmtId="0" fontId="3" fillId="43" borderId="11" xfId="0" applyFont="1" applyFill="1" applyBorder="1" applyAlignment="1">
      <alignment horizontal="center" vertical="center" wrapText="1"/>
    </xf>
    <xf numFmtId="0" fontId="65" fillId="0" borderId="0" xfId="0" applyFont="1" applyAlignment="1">
      <alignment horizontal="center" vertical="top"/>
    </xf>
    <xf numFmtId="0" fontId="81" fillId="18" borderId="0" xfId="0" applyFont="1" applyFill="1" applyAlignment="1">
      <alignment/>
    </xf>
    <xf numFmtId="0" fontId="3" fillId="37" borderId="18" xfId="0" applyFont="1" applyFill="1" applyBorder="1" applyAlignment="1">
      <alignment horizontal="center" vertical="center" wrapText="1"/>
    </xf>
    <xf numFmtId="0" fontId="3" fillId="37" borderId="5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4:J14"/>
  <sheetViews>
    <sheetView showGridLines="0" zoomScale="70" zoomScaleNormal="70" zoomScalePageLayoutView="0" workbookViewId="0" topLeftCell="A1">
      <selection activeCell="D5" sqref="D5"/>
    </sheetView>
  </sheetViews>
  <sheetFormatPr defaultColWidth="9.140625" defaultRowHeight="15"/>
  <cols>
    <col min="1" max="1" width="10.140625" style="56" customWidth="1"/>
    <col min="2" max="2" width="56.8515625" style="57" bestFit="1" customWidth="1"/>
    <col min="3" max="3" width="36.140625" style="58" bestFit="1" customWidth="1"/>
    <col min="4" max="4" width="116.8515625" style="57" bestFit="1" customWidth="1"/>
    <col min="5" max="5" width="46.7109375" style="59" customWidth="1"/>
    <col min="6" max="6" width="46.421875" style="59" customWidth="1"/>
    <col min="7" max="7" width="18.8515625" style="60" bestFit="1" customWidth="1"/>
    <col min="8" max="8" width="24.28125" style="56" customWidth="1"/>
    <col min="9" max="9" width="16.7109375" style="56" bestFit="1" customWidth="1"/>
    <col min="10" max="10" width="9.28125" style="56" customWidth="1"/>
    <col min="11" max="11" width="14.28125" style="56" customWidth="1"/>
    <col min="12" max="16384" width="9.140625" style="56" customWidth="1"/>
  </cols>
  <sheetData>
    <row r="3" ht="21" thickBot="1"/>
    <row r="4" spans="2:8" ht="34.5">
      <c r="B4" s="56"/>
      <c r="C4" s="56"/>
      <c r="D4" s="84" t="s">
        <v>161</v>
      </c>
      <c r="E4" s="56"/>
      <c r="F4" s="56"/>
      <c r="H4" s="61"/>
    </row>
    <row r="5" spans="2:8" ht="36" thickBot="1">
      <c r="B5" s="56"/>
      <c r="C5" s="56"/>
      <c r="D5" s="62"/>
      <c r="E5" s="56"/>
      <c r="F5" s="56"/>
      <c r="H5" s="63"/>
    </row>
    <row r="6" spans="2:6" ht="20.25">
      <c r="B6" s="56"/>
      <c r="C6" s="56"/>
      <c r="D6" s="56"/>
      <c r="E6" s="56"/>
      <c r="F6" s="56"/>
    </row>
    <row r="7" spans="2:9" ht="21" thickBot="1">
      <c r="B7" s="56"/>
      <c r="C7" s="56"/>
      <c r="D7" s="56"/>
      <c r="E7" s="56"/>
      <c r="F7" s="56"/>
      <c r="G7" s="64"/>
      <c r="H7" s="65"/>
      <c r="I7" s="65"/>
    </row>
    <row r="8" spans="1:10" s="71" customFormat="1" ht="42" thickBot="1">
      <c r="A8" s="66"/>
      <c r="B8" s="67" t="s">
        <v>162</v>
      </c>
      <c r="C8" s="68" t="s">
        <v>163</v>
      </c>
      <c r="D8" s="69"/>
      <c r="E8" s="59"/>
      <c r="F8" s="59"/>
      <c r="G8" s="64"/>
      <c r="H8" s="70"/>
      <c r="I8" s="65"/>
      <c r="J8" s="56"/>
    </row>
    <row r="9" spans="1:10" s="71" customFormat="1" ht="21" thickBot="1">
      <c r="A9" s="85">
        <v>1</v>
      </c>
      <c r="B9" s="86" t="s">
        <v>164</v>
      </c>
      <c r="C9" s="87">
        <f>'Table 2 - Point Rated Criteria'!F15</f>
        <v>0</v>
      </c>
      <c r="D9" s="88" t="s">
        <v>176</v>
      </c>
      <c r="E9" s="72"/>
      <c r="F9" s="72"/>
      <c r="G9" s="64"/>
      <c r="H9" s="70"/>
      <c r="I9" s="65"/>
      <c r="J9" s="56"/>
    </row>
    <row r="10" spans="1:6" ht="42" thickBot="1">
      <c r="A10" s="89">
        <v>2</v>
      </c>
      <c r="B10" s="90" t="s">
        <v>165</v>
      </c>
      <c r="C10" s="91" t="e">
        <f>'Table 3 - Point Rated Delivery'!H42</f>
        <v>#DIV/0!</v>
      </c>
      <c r="D10" s="92" t="s">
        <v>177</v>
      </c>
      <c r="E10" s="73" t="s">
        <v>166</v>
      </c>
      <c r="F10" s="73" t="s">
        <v>167</v>
      </c>
    </row>
    <row r="11" spans="1:6" ht="42" thickBot="1">
      <c r="A11" s="66"/>
      <c r="B11" s="67" t="s">
        <v>168</v>
      </c>
      <c r="C11" s="68" t="s">
        <v>169</v>
      </c>
      <c r="D11" s="69"/>
      <c r="E11" s="74"/>
      <c r="F11" s="75"/>
    </row>
    <row r="12" spans="1:6" ht="42">
      <c r="A12" s="85">
        <v>3</v>
      </c>
      <c r="B12" s="93" t="s">
        <v>170</v>
      </c>
      <c r="C12" s="94" t="e">
        <f>(E11/E12)*40</f>
        <v>#DIV/0!</v>
      </c>
      <c r="D12" s="95" t="s">
        <v>178</v>
      </c>
      <c r="E12" s="76">
        <f>'Table 4 - Rates'!D12</f>
        <v>0</v>
      </c>
      <c r="F12" s="77"/>
    </row>
    <row r="13" spans="1:6" ht="42" thickBot="1">
      <c r="A13" s="96">
        <v>4</v>
      </c>
      <c r="B13" s="97" t="s">
        <v>171</v>
      </c>
      <c r="C13" s="98" t="e">
        <f>(F11/E13)*10</f>
        <v>#DIV/0!</v>
      </c>
      <c r="D13" s="99" t="s">
        <v>179</v>
      </c>
      <c r="E13" s="78">
        <f>'Table 4 - Rates'!B35</f>
        <v>0</v>
      </c>
      <c r="F13" s="77"/>
    </row>
    <row r="14" spans="1:6" ht="21" thickBot="1">
      <c r="A14" s="79"/>
      <c r="B14" s="80" t="s">
        <v>172</v>
      </c>
      <c r="C14" s="81" t="e">
        <f>C9+C10+C12+C13</f>
        <v>#DIV/0!</v>
      </c>
      <c r="D14" s="82"/>
      <c r="E14" s="83"/>
      <c r="F14" s="71"/>
    </row>
  </sheetData>
  <sheetProtection password="CD70" sheet="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showGridLines="0" zoomScalePageLayoutView="0" workbookViewId="0" topLeftCell="A1">
      <selection activeCell="D4" sqref="D4"/>
    </sheetView>
  </sheetViews>
  <sheetFormatPr defaultColWidth="9.140625" defaultRowHeight="15"/>
  <cols>
    <col min="2" max="2" width="59.421875" style="0" customWidth="1"/>
    <col min="3" max="4" width="12.7109375" style="14" customWidth="1"/>
    <col min="5" max="5" width="57.7109375" style="14" customWidth="1"/>
  </cols>
  <sheetData>
    <row r="1" spans="1:5" ht="15">
      <c r="A1" s="1" t="s">
        <v>0</v>
      </c>
      <c r="B1" s="2"/>
      <c r="C1" s="3"/>
      <c r="D1" s="3"/>
      <c r="E1" s="3"/>
    </row>
    <row r="2" spans="1:5" ht="15">
      <c r="A2" s="2"/>
      <c r="B2" s="2"/>
      <c r="C2" s="3"/>
      <c r="D2" s="3"/>
      <c r="E2" s="3"/>
    </row>
    <row r="3" spans="1:5" ht="15">
      <c r="A3" s="4"/>
      <c r="B3" s="4" t="s">
        <v>1</v>
      </c>
      <c r="C3" s="5" t="s">
        <v>2</v>
      </c>
      <c r="D3" s="5" t="s">
        <v>3</v>
      </c>
      <c r="E3" s="5" t="s">
        <v>4</v>
      </c>
    </row>
    <row r="4" spans="1:5" ht="171">
      <c r="A4" s="6" t="s">
        <v>5</v>
      </c>
      <c r="B4" s="7" t="s">
        <v>6</v>
      </c>
      <c r="C4" s="8"/>
      <c r="D4" s="9"/>
      <c r="E4" s="10" t="s">
        <v>7</v>
      </c>
    </row>
    <row r="5" spans="1:5" ht="156.75">
      <c r="A5" s="6" t="s">
        <v>8</v>
      </c>
      <c r="B5" s="7" t="s">
        <v>9</v>
      </c>
      <c r="C5" s="9"/>
      <c r="D5" s="9"/>
      <c r="E5" s="10" t="s">
        <v>10</v>
      </c>
    </row>
    <row r="6" spans="1:5" ht="199.5">
      <c r="A6" s="6" t="s">
        <v>11</v>
      </c>
      <c r="B6" s="7" t="s">
        <v>12</v>
      </c>
      <c r="C6" s="9"/>
      <c r="D6" s="9"/>
      <c r="E6" s="11" t="s">
        <v>13</v>
      </c>
    </row>
    <row r="7" spans="1:5" ht="185.25">
      <c r="A7" s="6" t="s">
        <v>14</v>
      </c>
      <c r="B7" s="12" t="s">
        <v>15</v>
      </c>
      <c r="C7" s="9"/>
      <c r="D7" s="9"/>
      <c r="E7" s="13" t="s">
        <v>16</v>
      </c>
    </row>
    <row r="8" spans="1:5" ht="71.25">
      <c r="A8" s="6" t="s">
        <v>17</v>
      </c>
      <c r="B8" s="7" t="s">
        <v>18</v>
      </c>
      <c r="C8" s="9"/>
      <c r="D8" s="9"/>
      <c r="E8" s="10" t="s">
        <v>19</v>
      </c>
    </row>
    <row r="9" ht="15"/>
  </sheetData>
  <sheetProtection password="CD70" sheet="1" objects="1" scenarios="1" selectLockedCells="1"/>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K15"/>
  <sheetViews>
    <sheetView showGridLines="0" tabSelected="1" zoomScalePageLayoutView="0" workbookViewId="0" topLeftCell="B1">
      <selection activeCell="C2" sqref="C2:D2"/>
    </sheetView>
  </sheetViews>
  <sheetFormatPr defaultColWidth="8.7109375" defaultRowHeight="15"/>
  <cols>
    <col min="1" max="1" width="9.28125" style="2" customWidth="1"/>
    <col min="2" max="2" width="90.57421875" style="2" customWidth="1"/>
    <col min="3" max="4" width="8.7109375" style="2" customWidth="1"/>
    <col min="5" max="5" width="55.8515625" style="2" customWidth="1"/>
    <col min="6" max="6" width="20.7109375" style="2" customWidth="1"/>
    <col min="7" max="7" width="14.8515625" style="2" customWidth="1"/>
    <col min="8" max="11" width="0" style="2" hidden="1" customWidth="1"/>
    <col min="12" max="16384" width="8.7109375" style="2" customWidth="1"/>
  </cols>
  <sheetData>
    <row r="1" spans="1:11" ht="30.75">
      <c r="A1" s="165" t="s">
        <v>20</v>
      </c>
      <c r="B1" s="15" t="s">
        <v>21</v>
      </c>
      <c r="C1" s="168" t="s">
        <v>22</v>
      </c>
      <c r="D1" s="169"/>
      <c r="E1" s="16" t="s">
        <v>23</v>
      </c>
      <c r="F1" s="18" t="s">
        <v>24</v>
      </c>
      <c r="G1" s="19"/>
      <c r="I1" s="154">
        <v>1</v>
      </c>
      <c r="J1" s="154">
        <v>1</v>
      </c>
      <c r="K1" s="153"/>
    </row>
    <row r="2" spans="1:11" ht="30">
      <c r="A2" s="166"/>
      <c r="B2" s="20" t="s">
        <v>25</v>
      </c>
      <c r="C2" s="170"/>
      <c r="D2" s="171"/>
      <c r="E2" s="21" t="s">
        <v>26</v>
      </c>
      <c r="F2" s="22">
        <v>0</v>
      </c>
      <c r="G2" s="155">
        <f>IF(I1=1,F2*0.1,0)</f>
        <v>0</v>
      </c>
      <c r="H2" s="157"/>
      <c r="I2" s="153"/>
      <c r="J2" s="153"/>
      <c r="K2" s="153"/>
    </row>
    <row r="3" spans="1:8" ht="45">
      <c r="A3" s="166"/>
      <c r="B3" s="172" t="s">
        <v>27</v>
      </c>
      <c r="C3" s="170"/>
      <c r="D3" s="171"/>
      <c r="E3" s="21" t="s">
        <v>28</v>
      </c>
      <c r="F3" s="22">
        <v>9</v>
      </c>
      <c r="G3" s="156">
        <f>IF(I1=2,F3*1,0)</f>
        <v>0</v>
      </c>
      <c r="H3" s="157"/>
    </row>
    <row r="4" spans="1:8" ht="75">
      <c r="A4" s="166"/>
      <c r="B4" s="173"/>
      <c r="C4" s="170"/>
      <c r="D4" s="171"/>
      <c r="E4" s="21" t="s">
        <v>29</v>
      </c>
      <c r="F4" s="22">
        <v>13.5</v>
      </c>
      <c r="G4" s="155">
        <f>IF(I1=3,F4*1,0)</f>
        <v>0</v>
      </c>
      <c r="H4" s="157"/>
    </row>
    <row r="5" spans="1:8" ht="75">
      <c r="A5" s="166"/>
      <c r="B5" s="25"/>
      <c r="C5" s="170"/>
      <c r="D5" s="171"/>
      <c r="E5" s="21" t="s">
        <v>30</v>
      </c>
      <c r="F5" s="22">
        <v>18</v>
      </c>
      <c r="G5" s="155">
        <f>IF(I1=4,F5*1,0)</f>
        <v>0</v>
      </c>
      <c r="H5" s="157"/>
    </row>
    <row r="6" spans="1:7" ht="18.75">
      <c r="A6" s="167"/>
      <c r="B6" s="26" t="s">
        <v>31</v>
      </c>
      <c r="C6" s="183"/>
      <c r="D6" s="184"/>
      <c r="E6" s="185"/>
      <c r="F6" s="180">
        <f>SUM(G2:G5)</f>
        <v>0</v>
      </c>
      <c r="G6" s="181"/>
    </row>
    <row r="7" spans="1:7" ht="16.5" thickBot="1">
      <c r="A7" s="27"/>
      <c r="B7" s="27"/>
      <c r="C7" s="182"/>
      <c r="D7" s="182"/>
      <c r="E7" s="28"/>
      <c r="F7" s="27"/>
      <c r="G7" s="29"/>
    </row>
    <row r="8" spans="1:7" ht="47.25">
      <c r="A8" s="165" t="s">
        <v>32</v>
      </c>
      <c r="B8" s="17" t="s">
        <v>33</v>
      </c>
      <c r="C8" s="168" t="s">
        <v>22</v>
      </c>
      <c r="D8" s="169"/>
      <c r="E8" s="16" t="s">
        <v>23</v>
      </c>
      <c r="F8" s="18" t="s">
        <v>34</v>
      </c>
      <c r="G8" s="30"/>
    </row>
    <row r="9" spans="1:7" ht="75">
      <c r="A9" s="166"/>
      <c r="B9" s="31" t="s">
        <v>35</v>
      </c>
      <c r="C9" s="174"/>
      <c r="D9" s="175"/>
      <c r="E9" s="21" t="s">
        <v>36</v>
      </c>
      <c r="F9" s="22">
        <v>0</v>
      </c>
      <c r="G9" s="23">
        <f>IF(J1=1,F9*0.1,0)</f>
        <v>0</v>
      </c>
    </row>
    <row r="10" spans="1:7" ht="45">
      <c r="A10" s="166"/>
      <c r="B10" s="176"/>
      <c r="C10" s="174"/>
      <c r="D10" s="175"/>
      <c r="E10" s="32" t="s">
        <v>37</v>
      </c>
      <c r="F10" s="22">
        <v>11</v>
      </c>
      <c r="G10" s="24">
        <f>IF(J1=2,F10*1,0)</f>
        <v>0</v>
      </c>
    </row>
    <row r="11" spans="1:7" ht="60">
      <c r="A11" s="166"/>
      <c r="B11" s="177"/>
      <c r="C11" s="174"/>
      <c r="D11" s="175"/>
      <c r="E11" s="32" t="s">
        <v>38</v>
      </c>
      <c r="F11" s="22">
        <v>16.5</v>
      </c>
      <c r="G11" s="23">
        <f>IF(J1=3,F11*1,0)</f>
        <v>0</v>
      </c>
    </row>
    <row r="12" spans="1:7" ht="75">
      <c r="A12" s="166"/>
      <c r="B12" s="33"/>
      <c r="C12" s="174"/>
      <c r="D12" s="175"/>
      <c r="E12" s="32" t="s">
        <v>39</v>
      </c>
      <c r="F12" s="22">
        <v>22</v>
      </c>
      <c r="G12" s="23">
        <f>IF(J1=4,F12*1,0)</f>
        <v>0</v>
      </c>
    </row>
    <row r="13" spans="1:7" ht="18.75">
      <c r="A13" s="167"/>
      <c r="B13" s="34" t="s">
        <v>40</v>
      </c>
      <c r="C13" s="183"/>
      <c r="D13" s="184"/>
      <c r="E13" s="185"/>
      <c r="F13" s="180">
        <f>SUM(G9:G12)</f>
        <v>0</v>
      </c>
      <c r="G13" s="181"/>
    </row>
    <row r="14" ht="15" thickBot="1"/>
    <row r="15" spans="5:7" ht="36.75" thickBot="1">
      <c r="E15" s="35" t="s">
        <v>41</v>
      </c>
      <c r="F15" s="178">
        <f>F13+F6</f>
        <v>0</v>
      </c>
      <c r="G15" s="179"/>
    </row>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sheetData>
  <sheetProtection password="CD70" sheet="1" objects="1" scenarios="1" selectLockedCells="1"/>
  <mergeCells count="20">
    <mergeCell ref="C11:D11"/>
    <mergeCell ref="C12:D12"/>
    <mergeCell ref="C4:D4"/>
    <mergeCell ref="C5:D5"/>
    <mergeCell ref="F15:G15"/>
    <mergeCell ref="F6:G6"/>
    <mergeCell ref="C7:D7"/>
    <mergeCell ref="F13:G13"/>
    <mergeCell ref="C6:E6"/>
    <mergeCell ref="C13:E13"/>
    <mergeCell ref="A1:A6"/>
    <mergeCell ref="C1:D1"/>
    <mergeCell ref="C2:D2"/>
    <mergeCell ref="B3:B4"/>
    <mergeCell ref="C3:D3"/>
    <mergeCell ref="A8:A13"/>
    <mergeCell ref="C8:D8"/>
    <mergeCell ref="C9:D9"/>
    <mergeCell ref="B10:B11"/>
    <mergeCell ref="C10:D10"/>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dimension ref="A1:J42"/>
  <sheetViews>
    <sheetView showGridLines="0" zoomScalePageLayoutView="0" workbookViewId="0" topLeftCell="A4">
      <selection activeCell="E35" sqref="E35"/>
    </sheetView>
  </sheetViews>
  <sheetFormatPr defaultColWidth="8.7109375" defaultRowHeight="15"/>
  <cols>
    <col min="1" max="1" width="11.57421875" style="2" customWidth="1"/>
    <col min="2" max="2" width="18.8515625" style="147" bestFit="1" customWidth="1"/>
    <col min="3" max="3" width="45.421875" style="2" customWidth="1"/>
    <col min="4" max="5" width="15.57421875" style="2" customWidth="1"/>
    <col min="6" max="6" width="17.7109375" style="2" customWidth="1"/>
    <col min="7" max="7" width="13.421875" style="2" customWidth="1"/>
    <col min="8" max="8" width="12.57421875" style="2" customWidth="1"/>
    <col min="9" max="9" width="19.421875" style="2" customWidth="1"/>
    <col min="10" max="10" width="19.7109375" style="2" customWidth="1"/>
    <col min="11" max="11" width="19.8515625" style="2" customWidth="1"/>
    <col min="12" max="16384" width="8.7109375" style="2" customWidth="1"/>
  </cols>
  <sheetData>
    <row r="1" spans="1:10" ht="13.5">
      <c r="A1" s="111" t="s">
        <v>42</v>
      </c>
      <c r="B1" s="111"/>
      <c r="C1" s="151"/>
      <c r="D1" s="152"/>
      <c r="E1" s="152"/>
      <c r="F1" s="152"/>
      <c r="G1" s="152"/>
      <c r="H1" s="1"/>
      <c r="I1" s="1"/>
      <c r="J1" s="1"/>
    </row>
    <row r="2" spans="1:10" ht="15">
      <c r="A2" s="186" t="s">
        <v>43</v>
      </c>
      <c r="B2" s="186" t="s">
        <v>44</v>
      </c>
      <c r="C2" s="188" t="s">
        <v>23</v>
      </c>
      <c r="D2" s="190" t="s">
        <v>45</v>
      </c>
      <c r="E2" s="191"/>
      <c r="F2" s="191"/>
      <c r="G2" s="192"/>
      <c r="H2" s="112"/>
      <c r="I2" s="190" t="s">
        <v>46</v>
      </c>
      <c r="J2" s="191"/>
    </row>
    <row r="3" spans="1:10" ht="78">
      <c r="A3" s="187"/>
      <c r="B3" s="187"/>
      <c r="C3" s="189"/>
      <c r="D3" s="19" t="s">
        <v>47</v>
      </c>
      <c r="E3" s="149" t="s">
        <v>48</v>
      </c>
      <c r="F3" s="148" t="s">
        <v>49</v>
      </c>
      <c r="G3" s="113" t="s">
        <v>50</v>
      </c>
      <c r="H3" s="114"/>
      <c r="I3" s="115" t="s">
        <v>51</v>
      </c>
      <c r="J3" s="116" t="s">
        <v>52</v>
      </c>
    </row>
    <row r="4" spans="1:10" ht="15">
      <c r="A4" s="117">
        <v>101</v>
      </c>
      <c r="B4" s="118" t="s">
        <v>53</v>
      </c>
      <c r="C4" s="119" t="s">
        <v>54</v>
      </c>
      <c r="D4" s="120">
        <v>60</v>
      </c>
      <c r="E4" s="150">
        <v>0</v>
      </c>
      <c r="F4" s="121" t="e">
        <f aca="true" t="shared" si="0" ref="F4:F41">D4/E4</f>
        <v>#DIV/0!</v>
      </c>
      <c r="G4" s="122" t="e">
        <f>IF(AND(F4&gt;=50%,F4&lt;=74.9%),1,IF(AND(F4&gt;=75%,F4&lt;=99.9%),2.5,IF(AND(F4&gt;=100%,F4&lt;=119.9%),5,IF(AND(F4&gt;=120%,F4&lt;=139.9%),7.5,IF(AND(F4&gt;=140%,F4&lt;=6000%),10,"0")))))</f>
        <v>#DIV/0!</v>
      </c>
      <c r="H4" s="123"/>
      <c r="I4" s="124" t="s">
        <v>55</v>
      </c>
      <c r="J4" s="125">
        <v>0</v>
      </c>
    </row>
    <row r="5" spans="1:10" ht="13.5">
      <c r="A5" s="117">
        <v>102</v>
      </c>
      <c r="B5" s="126" t="s">
        <v>56</v>
      </c>
      <c r="C5" s="127" t="s">
        <v>57</v>
      </c>
      <c r="D5" s="120">
        <v>90</v>
      </c>
      <c r="E5" s="150">
        <v>0</v>
      </c>
      <c r="F5" s="121" t="e">
        <f t="shared" si="0"/>
        <v>#DIV/0!</v>
      </c>
      <c r="G5" s="122" t="e">
        <f aca="true" t="shared" si="1" ref="G5:G41">IF(AND(F5&gt;=50%,F5&lt;=74.9%),1,IF(AND(F5&gt;=75%,F5&lt;=99.9%),2.5,IF(AND(F5&gt;=100%,F5&lt;=119.9%),5,IF(AND(F5&gt;=120%,F5&lt;=139.9%),7.5,IF(AND(F5&gt;=140%,F5&lt;=6000%),10,"0")))))</f>
        <v>#DIV/0!</v>
      </c>
      <c r="H5" s="123"/>
      <c r="I5" s="128" t="s">
        <v>58</v>
      </c>
      <c r="J5" s="129">
        <v>1</v>
      </c>
    </row>
    <row r="6" spans="1:10" ht="13.5">
      <c r="A6" s="117">
        <v>103</v>
      </c>
      <c r="B6" s="130" t="s">
        <v>59</v>
      </c>
      <c r="C6" s="127" t="s">
        <v>60</v>
      </c>
      <c r="D6" s="120">
        <v>60</v>
      </c>
      <c r="E6" s="150">
        <v>0</v>
      </c>
      <c r="F6" s="121" t="e">
        <f t="shared" si="0"/>
        <v>#DIV/0!</v>
      </c>
      <c r="G6" s="122" t="e">
        <f t="shared" si="1"/>
        <v>#DIV/0!</v>
      </c>
      <c r="H6" s="123"/>
      <c r="I6" s="128" t="s">
        <v>61</v>
      </c>
      <c r="J6" s="129">
        <v>2.5</v>
      </c>
    </row>
    <row r="7" spans="1:10" ht="13.5">
      <c r="A7" s="117">
        <v>104</v>
      </c>
      <c r="B7" s="118" t="s">
        <v>62</v>
      </c>
      <c r="C7" s="127" t="s">
        <v>63</v>
      </c>
      <c r="D7" s="120">
        <v>60</v>
      </c>
      <c r="E7" s="150">
        <v>0</v>
      </c>
      <c r="F7" s="121" t="e">
        <f t="shared" si="0"/>
        <v>#DIV/0!</v>
      </c>
      <c r="G7" s="122" t="e">
        <f t="shared" si="1"/>
        <v>#DIV/0!</v>
      </c>
      <c r="H7" s="123"/>
      <c r="I7" s="128" t="s">
        <v>64</v>
      </c>
      <c r="J7" s="129">
        <v>5</v>
      </c>
    </row>
    <row r="8" spans="1:10" ht="13.5">
      <c r="A8" s="117">
        <v>105</v>
      </c>
      <c r="B8" s="130" t="s">
        <v>65</v>
      </c>
      <c r="C8" s="127" t="s">
        <v>66</v>
      </c>
      <c r="D8" s="120">
        <v>90</v>
      </c>
      <c r="E8" s="150">
        <v>0</v>
      </c>
      <c r="F8" s="121" t="e">
        <f t="shared" si="0"/>
        <v>#DIV/0!</v>
      </c>
      <c r="G8" s="122" t="e">
        <f t="shared" si="1"/>
        <v>#DIV/0!</v>
      </c>
      <c r="H8" s="123"/>
      <c r="I8" s="128" t="s">
        <v>67</v>
      </c>
      <c r="J8" s="129">
        <v>7.5</v>
      </c>
    </row>
    <row r="9" spans="1:10" ht="13.5">
      <c r="A9" s="117">
        <v>106</v>
      </c>
      <c r="B9" s="118" t="s">
        <v>68</v>
      </c>
      <c r="C9" s="127" t="s">
        <v>69</v>
      </c>
      <c r="D9" s="120">
        <v>90</v>
      </c>
      <c r="E9" s="150">
        <v>0</v>
      </c>
      <c r="F9" s="121" t="e">
        <f t="shared" si="0"/>
        <v>#DIV/0!</v>
      </c>
      <c r="G9" s="122" t="e">
        <f t="shared" si="1"/>
        <v>#DIV/0!</v>
      </c>
      <c r="H9" s="123"/>
      <c r="I9" s="128" t="s">
        <v>70</v>
      </c>
      <c r="J9" s="129">
        <v>10</v>
      </c>
    </row>
    <row r="10" spans="1:10" ht="13.5">
      <c r="A10" s="117">
        <v>107</v>
      </c>
      <c r="B10" s="131" t="s">
        <v>71</v>
      </c>
      <c r="C10" s="127" t="s">
        <v>72</v>
      </c>
      <c r="D10" s="120">
        <v>90</v>
      </c>
      <c r="E10" s="150">
        <v>0</v>
      </c>
      <c r="F10" s="121" t="e">
        <f t="shared" si="0"/>
        <v>#DIV/0!</v>
      </c>
      <c r="G10" s="122" t="e">
        <f t="shared" si="1"/>
        <v>#DIV/0!</v>
      </c>
      <c r="H10" s="132"/>
      <c r="I10" s="133"/>
      <c r="J10" s="133"/>
    </row>
    <row r="11" spans="1:10" ht="15">
      <c r="A11" s="117">
        <v>108</v>
      </c>
      <c r="B11" s="131" t="s">
        <v>73</v>
      </c>
      <c r="C11" s="127" t="s">
        <v>74</v>
      </c>
      <c r="D11" s="120">
        <v>90</v>
      </c>
      <c r="E11" s="150">
        <v>0</v>
      </c>
      <c r="F11" s="121" t="e">
        <f t="shared" si="0"/>
        <v>#DIV/0!</v>
      </c>
      <c r="G11" s="122" t="e">
        <f t="shared" si="1"/>
        <v>#DIV/0!</v>
      </c>
      <c r="H11" s="132"/>
      <c r="I11" s="134"/>
      <c r="J11" s="135"/>
    </row>
    <row r="12" spans="1:8" ht="13.5">
      <c r="A12" s="117">
        <v>201</v>
      </c>
      <c r="B12" s="118" t="s">
        <v>75</v>
      </c>
      <c r="C12" s="127" t="s">
        <v>76</v>
      </c>
      <c r="D12" s="120">
        <v>45</v>
      </c>
      <c r="E12" s="150">
        <v>0</v>
      </c>
      <c r="F12" s="121" t="e">
        <f t="shared" si="0"/>
        <v>#DIV/0!</v>
      </c>
      <c r="G12" s="122" t="e">
        <f t="shared" si="1"/>
        <v>#DIV/0!</v>
      </c>
      <c r="H12" s="132"/>
    </row>
    <row r="13" spans="1:8" ht="13.5">
      <c r="A13" s="117">
        <v>202</v>
      </c>
      <c r="B13" s="118" t="s">
        <v>77</v>
      </c>
      <c r="C13" s="127" t="s">
        <v>78</v>
      </c>
      <c r="D13" s="120">
        <v>45</v>
      </c>
      <c r="E13" s="150">
        <v>0</v>
      </c>
      <c r="F13" s="121" t="e">
        <f t="shared" si="0"/>
        <v>#DIV/0!</v>
      </c>
      <c r="G13" s="122" t="e">
        <f t="shared" si="1"/>
        <v>#DIV/0!</v>
      </c>
      <c r="H13" s="132"/>
    </row>
    <row r="14" spans="1:8" ht="13.5">
      <c r="A14" s="117">
        <v>203</v>
      </c>
      <c r="B14" s="118" t="s">
        <v>79</v>
      </c>
      <c r="C14" s="127" t="s">
        <v>80</v>
      </c>
      <c r="D14" s="120">
        <v>45</v>
      </c>
      <c r="E14" s="150">
        <v>0</v>
      </c>
      <c r="F14" s="121" t="e">
        <f t="shared" si="0"/>
        <v>#DIV/0!</v>
      </c>
      <c r="G14" s="122" t="e">
        <f t="shared" si="1"/>
        <v>#DIV/0!</v>
      </c>
      <c r="H14" s="132"/>
    </row>
    <row r="15" spans="1:8" ht="13.5">
      <c r="A15" s="117">
        <v>204</v>
      </c>
      <c r="B15" s="118" t="s">
        <v>81</v>
      </c>
      <c r="C15" s="127" t="s">
        <v>82</v>
      </c>
      <c r="D15" s="120">
        <v>45</v>
      </c>
      <c r="E15" s="150">
        <v>0</v>
      </c>
      <c r="F15" s="121" t="e">
        <f t="shared" si="0"/>
        <v>#DIV/0!</v>
      </c>
      <c r="G15" s="122" t="e">
        <f t="shared" si="1"/>
        <v>#DIV/0!</v>
      </c>
      <c r="H15" s="132"/>
    </row>
    <row r="16" spans="1:8" ht="13.5">
      <c r="A16" s="117">
        <v>205</v>
      </c>
      <c r="B16" s="118" t="s">
        <v>83</v>
      </c>
      <c r="C16" s="127" t="s">
        <v>84</v>
      </c>
      <c r="D16" s="120">
        <v>45</v>
      </c>
      <c r="E16" s="150">
        <v>0</v>
      </c>
      <c r="F16" s="121" t="e">
        <f t="shared" si="0"/>
        <v>#DIV/0!</v>
      </c>
      <c r="G16" s="122" t="e">
        <f t="shared" si="1"/>
        <v>#DIV/0!</v>
      </c>
      <c r="H16" s="132"/>
    </row>
    <row r="17" spans="1:8" ht="13.5">
      <c r="A17" s="117">
        <v>206</v>
      </c>
      <c r="B17" s="118" t="s">
        <v>85</v>
      </c>
      <c r="C17" s="127" t="s">
        <v>69</v>
      </c>
      <c r="D17" s="120">
        <v>60</v>
      </c>
      <c r="E17" s="150">
        <v>0</v>
      </c>
      <c r="F17" s="121" t="e">
        <f t="shared" si="0"/>
        <v>#DIV/0!</v>
      </c>
      <c r="G17" s="122" t="e">
        <f t="shared" si="1"/>
        <v>#DIV/0!</v>
      </c>
      <c r="H17" s="132"/>
    </row>
    <row r="18" spans="1:8" ht="13.5">
      <c r="A18" s="117">
        <v>207</v>
      </c>
      <c r="B18" s="136" t="s">
        <v>86</v>
      </c>
      <c r="C18" s="137" t="s">
        <v>57</v>
      </c>
      <c r="D18" s="120">
        <v>60</v>
      </c>
      <c r="E18" s="150">
        <v>0</v>
      </c>
      <c r="F18" s="121" t="e">
        <f t="shared" si="0"/>
        <v>#DIV/0!</v>
      </c>
      <c r="G18" s="122" t="e">
        <f t="shared" si="1"/>
        <v>#DIV/0!</v>
      </c>
      <c r="H18" s="132"/>
    </row>
    <row r="19" spans="1:8" ht="13.5">
      <c r="A19" s="117">
        <v>208</v>
      </c>
      <c r="B19" s="131" t="s">
        <v>87</v>
      </c>
      <c r="C19" s="137" t="s">
        <v>72</v>
      </c>
      <c r="D19" s="120">
        <v>60</v>
      </c>
      <c r="E19" s="150">
        <v>0</v>
      </c>
      <c r="F19" s="121" t="e">
        <f t="shared" si="0"/>
        <v>#DIV/0!</v>
      </c>
      <c r="G19" s="122" t="e">
        <f t="shared" si="1"/>
        <v>#DIV/0!</v>
      </c>
      <c r="H19" s="132"/>
    </row>
    <row r="20" spans="1:8" ht="13.5">
      <c r="A20" s="117">
        <v>209</v>
      </c>
      <c r="B20" s="130" t="s">
        <v>88</v>
      </c>
      <c r="C20" s="137" t="s">
        <v>89</v>
      </c>
      <c r="D20" s="120">
        <v>60</v>
      </c>
      <c r="E20" s="150">
        <v>0</v>
      </c>
      <c r="F20" s="121" t="e">
        <f t="shared" si="0"/>
        <v>#DIV/0!</v>
      </c>
      <c r="G20" s="122" t="e">
        <f t="shared" si="1"/>
        <v>#DIV/0!</v>
      </c>
      <c r="H20" s="132"/>
    </row>
    <row r="21" spans="1:8" ht="13.5">
      <c r="A21" s="117">
        <v>210</v>
      </c>
      <c r="B21" s="130" t="s">
        <v>90</v>
      </c>
      <c r="C21" s="137" t="s">
        <v>91</v>
      </c>
      <c r="D21" s="120">
        <v>60</v>
      </c>
      <c r="E21" s="150">
        <v>0</v>
      </c>
      <c r="F21" s="121" t="e">
        <f t="shared" si="0"/>
        <v>#DIV/0!</v>
      </c>
      <c r="G21" s="122" t="e">
        <f t="shared" si="1"/>
        <v>#DIV/0!</v>
      </c>
      <c r="H21" s="132"/>
    </row>
    <row r="22" spans="1:8" ht="13.5">
      <c r="A22" s="117">
        <v>211</v>
      </c>
      <c r="B22" s="138" t="s">
        <v>92</v>
      </c>
      <c r="C22" s="137" t="s">
        <v>66</v>
      </c>
      <c r="D22" s="120">
        <v>60</v>
      </c>
      <c r="E22" s="150">
        <v>0</v>
      </c>
      <c r="F22" s="121" t="e">
        <f t="shared" si="0"/>
        <v>#DIV/0!</v>
      </c>
      <c r="G22" s="122" t="e">
        <f t="shared" si="1"/>
        <v>#DIV/0!</v>
      </c>
      <c r="H22" s="132"/>
    </row>
    <row r="23" spans="1:8" ht="13.5">
      <c r="A23" s="117">
        <v>212</v>
      </c>
      <c r="B23" s="130" t="s">
        <v>93</v>
      </c>
      <c r="C23" s="137" t="s">
        <v>89</v>
      </c>
      <c r="D23" s="120">
        <v>60</v>
      </c>
      <c r="E23" s="150">
        <v>0</v>
      </c>
      <c r="F23" s="121" t="e">
        <f t="shared" si="0"/>
        <v>#DIV/0!</v>
      </c>
      <c r="G23" s="122" t="e">
        <f t="shared" si="1"/>
        <v>#DIV/0!</v>
      </c>
      <c r="H23" s="132"/>
    </row>
    <row r="24" spans="1:8" ht="13.5">
      <c r="A24" s="117">
        <v>213</v>
      </c>
      <c r="B24" s="130" t="s">
        <v>94</v>
      </c>
      <c r="C24" s="137" t="s">
        <v>95</v>
      </c>
      <c r="D24" s="120">
        <v>45</v>
      </c>
      <c r="E24" s="150">
        <v>0</v>
      </c>
      <c r="F24" s="121" t="e">
        <f t="shared" si="0"/>
        <v>#DIV/0!</v>
      </c>
      <c r="G24" s="122" t="e">
        <f t="shared" si="1"/>
        <v>#DIV/0!</v>
      </c>
      <c r="H24" s="132"/>
    </row>
    <row r="25" spans="1:8" ht="13.5">
      <c r="A25" s="117">
        <v>214</v>
      </c>
      <c r="B25" s="130" t="s">
        <v>96</v>
      </c>
      <c r="C25" s="137" t="s">
        <v>97</v>
      </c>
      <c r="D25" s="120">
        <v>45</v>
      </c>
      <c r="E25" s="150">
        <v>0</v>
      </c>
      <c r="F25" s="121" t="e">
        <f t="shared" si="0"/>
        <v>#DIV/0!</v>
      </c>
      <c r="G25" s="122" t="e">
        <f t="shared" si="1"/>
        <v>#DIV/0!</v>
      </c>
      <c r="H25" s="132"/>
    </row>
    <row r="26" spans="1:8" ht="13.5">
      <c r="A26" s="117">
        <v>215</v>
      </c>
      <c r="B26" s="118" t="s">
        <v>98</v>
      </c>
      <c r="C26" s="137" t="s">
        <v>99</v>
      </c>
      <c r="D26" s="120">
        <v>45</v>
      </c>
      <c r="E26" s="150">
        <v>0</v>
      </c>
      <c r="F26" s="121" t="e">
        <f t="shared" si="0"/>
        <v>#DIV/0!</v>
      </c>
      <c r="G26" s="122" t="e">
        <f t="shared" si="1"/>
        <v>#DIV/0!</v>
      </c>
      <c r="H26" s="132"/>
    </row>
    <row r="27" spans="1:8" ht="13.5">
      <c r="A27" s="117">
        <v>216</v>
      </c>
      <c r="B27" s="118" t="s">
        <v>100</v>
      </c>
      <c r="C27" s="137" t="s">
        <v>101</v>
      </c>
      <c r="D27" s="120">
        <v>45</v>
      </c>
      <c r="E27" s="150">
        <v>0</v>
      </c>
      <c r="F27" s="121" t="e">
        <f t="shared" si="0"/>
        <v>#DIV/0!</v>
      </c>
      <c r="G27" s="122" t="e">
        <f t="shared" si="1"/>
        <v>#DIV/0!</v>
      </c>
      <c r="H27" s="132"/>
    </row>
    <row r="28" spans="1:8" ht="13.5">
      <c r="A28" s="117">
        <v>217</v>
      </c>
      <c r="B28" s="118" t="s">
        <v>102</v>
      </c>
      <c r="C28" s="137" t="s">
        <v>103</v>
      </c>
      <c r="D28" s="120">
        <v>45</v>
      </c>
      <c r="E28" s="150">
        <v>0</v>
      </c>
      <c r="F28" s="121" t="e">
        <f t="shared" si="0"/>
        <v>#DIV/0!</v>
      </c>
      <c r="G28" s="122" t="e">
        <f t="shared" si="1"/>
        <v>#DIV/0!</v>
      </c>
      <c r="H28" s="132"/>
    </row>
    <row r="29" spans="1:8" ht="13.5">
      <c r="A29" s="117">
        <v>218</v>
      </c>
      <c r="B29" s="130" t="s">
        <v>104</v>
      </c>
      <c r="C29" s="137" t="s">
        <v>105</v>
      </c>
      <c r="D29" s="120">
        <v>45</v>
      </c>
      <c r="E29" s="150">
        <v>0</v>
      </c>
      <c r="F29" s="121" t="e">
        <f t="shared" si="0"/>
        <v>#DIV/0!</v>
      </c>
      <c r="G29" s="122" t="e">
        <f t="shared" si="1"/>
        <v>#DIV/0!</v>
      </c>
      <c r="H29" s="132"/>
    </row>
    <row r="30" spans="1:8" ht="13.5">
      <c r="A30" s="117">
        <v>219</v>
      </c>
      <c r="B30" s="118" t="s">
        <v>106</v>
      </c>
      <c r="C30" s="137" t="s">
        <v>107</v>
      </c>
      <c r="D30" s="120">
        <v>45</v>
      </c>
      <c r="E30" s="150">
        <v>0</v>
      </c>
      <c r="F30" s="121" t="e">
        <f t="shared" si="0"/>
        <v>#DIV/0!</v>
      </c>
      <c r="G30" s="122" t="e">
        <f t="shared" si="1"/>
        <v>#DIV/0!</v>
      </c>
      <c r="H30" s="132"/>
    </row>
    <row r="31" spans="1:8" ht="13.5">
      <c r="A31" s="117">
        <v>220</v>
      </c>
      <c r="B31" s="118" t="s">
        <v>108</v>
      </c>
      <c r="C31" s="139" t="s">
        <v>109</v>
      </c>
      <c r="D31" s="120">
        <v>45</v>
      </c>
      <c r="E31" s="150">
        <v>0</v>
      </c>
      <c r="F31" s="121" t="e">
        <f t="shared" si="0"/>
        <v>#DIV/0!</v>
      </c>
      <c r="G31" s="122" t="e">
        <f t="shared" si="1"/>
        <v>#DIV/0!</v>
      </c>
      <c r="H31" s="132"/>
    </row>
    <row r="32" spans="1:8" ht="13.5">
      <c r="A32" s="117">
        <v>221</v>
      </c>
      <c r="B32" s="118" t="s">
        <v>110</v>
      </c>
      <c r="C32" s="119" t="s">
        <v>111</v>
      </c>
      <c r="D32" s="120">
        <v>45</v>
      </c>
      <c r="E32" s="150">
        <v>0</v>
      </c>
      <c r="F32" s="121" t="e">
        <f t="shared" si="0"/>
        <v>#DIV/0!</v>
      </c>
      <c r="G32" s="122" t="e">
        <f t="shared" si="1"/>
        <v>#DIV/0!</v>
      </c>
      <c r="H32" s="132"/>
    </row>
    <row r="33" spans="1:8" ht="13.5">
      <c r="A33" s="117">
        <v>222</v>
      </c>
      <c r="B33" s="118" t="s">
        <v>112</v>
      </c>
      <c r="C33" s="137" t="s">
        <v>113</v>
      </c>
      <c r="D33" s="120">
        <v>45</v>
      </c>
      <c r="E33" s="150">
        <v>0</v>
      </c>
      <c r="F33" s="121" t="e">
        <f t="shared" si="0"/>
        <v>#DIV/0!</v>
      </c>
      <c r="G33" s="122" t="e">
        <f t="shared" si="1"/>
        <v>#DIV/0!</v>
      </c>
      <c r="H33" s="132"/>
    </row>
    <row r="34" spans="1:8" ht="13.5">
      <c r="A34" s="117">
        <v>223</v>
      </c>
      <c r="B34" s="118" t="s">
        <v>114</v>
      </c>
      <c r="C34" s="137" t="s">
        <v>115</v>
      </c>
      <c r="D34" s="120">
        <v>45</v>
      </c>
      <c r="E34" s="150">
        <v>0</v>
      </c>
      <c r="F34" s="121" t="e">
        <f t="shared" si="0"/>
        <v>#DIV/0!</v>
      </c>
      <c r="G34" s="122" t="e">
        <f t="shared" si="1"/>
        <v>#DIV/0!</v>
      </c>
      <c r="H34" s="132"/>
    </row>
    <row r="35" spans="1:8" ht="13.5">
      <c r="A35" s="117">
        <v>224</v>
      </c>
      <c r="B35" s="118" t="s">
        <v>116</v>
      </c>
      <c r="C35" s="137" t="s">
        <v>117</v>
      </c>
      <c r="D35" s="120">
        <v>45</v>
      </c>
      <c r="E35" s="150">
        <v>0</v>
      </c>
      <c r="F35" s="121" t="e">
        <f t="shared" si="0"/>
        <v>#DIV/0!</v>
      </c>
      <c r="G35" s="122" t="e">
        <f t="shared" si="1"/>
        <v>#DIV/0!</v>
      </c>
      <c r="H35" s="132"/>
    </row>
    <row r="36" spans="1:8" ht="13.5">
      <c r="A36" s="117">
        <v>225</v>
      </c>
      <c r="B36" s="118" t="s">
        <v>118</v>
      </c>
      <c r="C36" s="137" t="s">
        <v>63</v>
      </c>
      <c r="D36" s="120">
        <v>45</v>
      </c>
      <c r="E36" s="150">
        <v>0</v>
      </c>
      <c r="F36" s="121" t="e">
        <f t="shared" si="0"/>
        <v>#DIV/0!</v>
      </c>
      <c r="G36" s="122" t="e">
        <f t="shared" si="1"/>
        <v>#DIV/0!</v>
      </c>
      <c r="H36" s="132"/>
    </row>
    <row r="37" spans="1:8" ht="13.5">
      <c r="A37" s="117">
        <v>226</v>
      </c>
      <c r="B37" s="118" t="s">
        <v>119</v>
      </c>
      <c r="C37" s="137" t="s">
        <v>120</v>
      </c>
      <c r="D37" s="120">
        <v>45</v>
      </c>
      <c r="E37" s="150">
        <v>0</v>
      </c>
      <c r="F37" s="121" t="e">
        <f t="shared" si="0"/>
        <v>#DIV/0!</v>
      </c>
      <c r="G37" s="122" t="e">
        <f t="shared" si="1"/>
        <v>#DIV/0!</v>
      </c>
      <c r="H37" s="132"/>
    </row>
    <row r="38" spans="1:8" ht="13.5">
      <c r="A38" s="117">
        <v>227</v>
      </c>
      <c r="B38" s="118" t="s">
        <v>121</v>
      </c>
      <c r="C38" s="137" t="s">
        <v>122</v>
      </c>
      <c r="D38" s="120">
        <v>45</v>
      </c>
      <c r="E38" s="150">
        <v>0</v>
      </c>
      <c r="F38" s="121" t="e">
        <f t="shared" si="0"/>
        <v>#DIV/0!</v>
      </c>
      <c r="G38" s="122" t="e">
        <f t="shared" si="1"/>
        <v>#DIV/0!</v>
      </c>
      <c r="H38" s="132"/>
    </row>
    <row r="39" spans="1:8" ht="13.5">
      <c r="A39" s="117">
        <v>228</v>
      </c>
      <c r="B39" s="118" t="s">
        <v>123</v>
      </c>
      <c r="C39" s="137" t="s">
        <v>124</v>
      </c>
      <c r="D39" s="120">
        <v>45</v>
      </c>
      <c r="E39" s="150">
        <v>0</v>
      </c>
      <c r="F39" s="121" t="e">
        <f t="shared" si="0"/>
        <v>#DIV/0!</v>
      </c>
      <c r="G39" s="122" t="e">
        <f t="shared" si="1"/>
        <v>#DIV/0!</v>
      </c>
      <c r="H39" s="132"/>
    </row>
    <row r="40" spans="1:8" ht="13.5">
      <c r="A40" s="117">
        <v>229</v>
      </c>
      <c r="B40" s="118" t="s">
        <v>125</v>
      </c>
      <c r="C40" s="137" t="s">
        <v>126</v>
      </c>
      <c r="D40" s="120">
        <v>45</v>
      </c>
      <c r="E40" s="150">
        <v>0</v>
      </c>
      <c r="F40" s="121" t="e">
        <f t="shared" si="0"/>
        <v>#DIV/0!</v>
      </c>
      <c r="G40" s="122" t="e">
        <f t="shared" si="1"/>
        <v>#DIV/0!</v>
      </c>
      <c r="H40" s="132"/>
    </row>
    <row r="41" spans="1:8" ht="13.5">
      <c r="A41" s="117">
        <v>230</v>
      </c>
      <c r="B41" s="131" t="s">
        <v>127</v>
      </c>
      <c r="C41" s="137" t="s">
        <v>128</v>
      </c>
      <c r="D41" s="120">
        <v>45</v>
      </c>
      <c r="E41" s="150">
        <v>0</v>
      </c>
      <c r="F41" s="121" t="e">
        <f t="shared" si="0"/>
        <v>#DIV/0!</v>
      </c>
      <c r="G41" s="122" t="e">
        <f t="shared" si="1"/>
        <v>#DIV/0!</v>
      </c>
      <c r="H41" s="132"/>
    </row>
    <row r="42" spans="1:8" ht="15">
      <c r="A42" s="140"/>
      <c r="B42" s="141"/>
      <c r="C42" s="142" t="s">
        <v>129</v>
      </c>
      <c r="D42" s="143"/>
      <c r="E42" s="143"/>
      <c r="F42" s="144"/>
      <c r="G42" s="145" t="e">
        <f>SUM(G4:G41)</f>
        <v>#DIV/0!</v>
      </c>
      <c r="H42" s="146" t="e">
        <f>G42/38</f>
        <v>#DIV/0!</v>
      </c>
    </row>
  </sheetData>
  <sheetProtection password="CD70" sheet="1" objects="1" scenarios="1" selectLockedCells="1"/>
  <mergeCells count="5">
    <mergeCell ref="A2:A3"/>
    <mergeCell ref="B2:B3"/>
    <mergeCell ref="C2:C3"/>
    <mergeCell ref="D2:G2"/>
    <mergeCell ref="I2:J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6"/>
  <sheetViews>
    <sheetView showGridLines="0" zoomScale="80" zoomScaleNormal="80" zoomScalePageLayoutView="0" workbookViewId="0" topLeftCell="A1">
      <selection activeCell="B17" sqref="B17"/>
    </sheetView>
  </sheetViews>
  <sheetFormatPr defaultColWidth="32.57421875" defaultRowHeight="15"/>
  <cols>
    <col min="1" max="1" width="65.7109375" style="2" customWidth="1"/>
    <col min="2" max="2" width="52.00390625" style="2" customWidth="1"/>
    <col min="3" max="3" width="51.8515625" style="2" customWidth="1"/>
    <col min="4" max="4" width="52.00390625" style="2" customWidth="1"/>
    <col min="5" max="16384" width="32.57421875" style="2" customWidth="1"/>
  </cols>
  <sheetData>
    <row r="1" spans="1:4" ht="13.5">
      <c r="A1" s="203"/>
      <c r="B1" s="203"/>
      <c r="C1" s="203"/>
      <c r="D1" s="203"/>
    </row>
    <row r="2" spans="1:4" ht="17.25">
      <c r="A2" s="204" t="s">
        <v>42</v>
      </c>
      <c r="B2" s="204"/>
      <c r="C2" s="204"/>
      <c r="D2" s="204"/>
    </row>
    <row r="3" spans="1:4" ht="17.25">
      <c r="A3" s="36" t="s">
        <v>130</v>
      </c>
      <c r="B3" s="37"/>
      <c r="C3" s="1"/>
      <c r="D3" s="1"/>
    </row>
    <row r="4" spans="1:4" ht="15">
      <c r="A4" s="195" t="s">
        <v>173</v>
      </c>
      <c r="B4" s="197" t="s">
        <v>175</v>
      </c>
      <c r="C4" s="198"/>
      <c r="D4" s="199"/>
    </row>
    <row r="5" spans="1:4" ht="36" customHeight="1" thickBot="1">
      <c r="A5" s="196"/>
      <c r="B5" s="38" t="s">
        <v>131</v>
      </c>
      <c r="C5" s="38" t="s">
        <v>134</v>
      </c>
      <c r="D5" s="38" t="s">
        <v>135</v>
      </c>
    </row>
    <row r="6" spans="1:5" ht="15.75" thickBot="1">
      <c r="A6" s="39"/>
      <c r="B6" s="40">
        <v>0</v>
      </c>
      <c r="C6" s="41">
        <v>0</v>
      </c>
      <c r="D6" s="41">
        <v>0</v>
      </c>
      <c r="E6" s="42"/>
    </row>
    <row r="7" spans="1:10" ht="15">
      <c r="A7" s="43"/>
      <c r="B7" s="43"/>
      <c r="C7" s="44"/>
      <c r="D7" s="45"/>
      <c r="E7" s="45"/>
      <c r="F7" s="45"/>
      <c r="G7" s="45"/>
      <c r="H7" s="45"/>
      <c r="I7" s="45"/>
      <c r="J7" s="42"/>
    </row>
    <row r="8" spans="1:4" s="47" customFormat="1" ht="18" thickBot="1">
      <c r="A8" s="205" t="s">
        <v>132</v>
      </c>
      <c r="B8" s="46" t="s">
        <v>133</v>
      </c>
      <c r="C8" s="38" t="s">
        <v>134</v>
      </c>
      <c r="D8" s="38" t="s">
        <v>135</v>
      </c>
    </row>
    <row r="9" spans="1:4" s="47" customFormat="1" ht="18" thickBot="1">
      <c r="A9" s="206"/>
      <c r="B9" s="158">
        <f>B6*D11</f>
        <v>0</v>
      </c>
      <c r="C9" s="159">
        <f>C6*D11</f>
        <v>0</v>
      </c>
      <c r="D9" s="160">
        <f>D6*D11</f>
        <v>0</v>
      </c>
    </row>
    <row r="10" spans="1:6" s="47" customFormat="1" ht="17.25">
      <c r="A10" s="48"/>
      <c r="B10" s="161"/>
      <c r="C10" s="162"/>
      <c r="D10" s="161"/>
      <c r="E10" s="49"/>
      <c r="F10" s="49"/>
    </row>
    <row r="11" spans="1:6" s="47" customFormat="1" ht="17.25">
      <c r="A11" s="110" t="s">
        <v>136</v>
      </c>
      <c r="B11" s="193" t="s">
        <v>137</v>
      </c>
      <c r="C11" s="194"/>
      <c r="D11" s="163">
        <v>2500</v>
      </c>
      <c r="E11" s="49"/>
      <c r="F11" s="49"/>
    </row>
    <row r="12" spans="1:6" s="47" customFormat="1" ht="17.25">
      <c r="A12" s="110" t="s">
        <v>138</v>
      </c>
      <c r="B12" s="193" t="s">
        <v>137</v>
      </c>
      <c r="C12" s="194"/>
      <c r="D12" s="164">
        <f>SUM(B9:D9)</f>
        <v>0</v>
      </c>
      <c r="E12" s="49"/>
      <c r="F12" s="49"/>
    </row>
    <row r="14" spans="1:2" ht="17.25">
      <c r="A14" s="36" t="s">
        <v>139</v>
      </c>
      <c r="B14" s="37"/>
    </row>
    <row r="15" spans="1:4" ht="15">
      <c r="A15" s="195" t="s">
        <v>140</v>
      </c>
      <c r="B15" s="197" t="s">
        <v>174</v>
      </c>
      <c r="C15" s="198"/>
      <c r="D15" s="199"/>
    </row>
    <row r="16" spans="1:4" ht="15">
      <c r="A16" s="196"/>
      <c r="B16" s="50" t="s">
        <v>133</v>
      </c>
      <c r="C16" s="50" t="s">
        <v>141</v>
      </c>
      <c r="D16" s="50" t="s">
        <v>142</v>
      </c>
    </row>
    <row r="17" spans="1:5" ht="15">
      <c r="A17" s="51" t="s">
        <v>143</v>
      </c>
      <c r="B17" s="52">
        <v>0</v>
      </c>
      <c r="C17" s="52">
        <f aca="true" t="shared" si="0" ref="C17:C24">B17*1.03</f>
        <v>0</v>
      </c>
      <c r="D17" s="52">
        <f>C17*1.02</f>
        <v>0</v>
      </c>
      <c r="E17" s="42"/>
    </row>
    <row r="18" spans="1:5" ht="15">
      <c r="A18" s="51" t="s">
        <v>144</v>
      </c>
      <c r="B18" s="52">
        <v>0</v>
      </c>
      <c r="C18" s="52">
        <f t="shared" si="0"/>
        <v>0</v>
      </c>
      <c r="D18" s="52">
        <f aca="true" t="shared" si="1" ref="D18:D24">C18*1.02</f>
        <v>0</v>
      </c>
      <c r="E18" s="42"/>
    </row>
    <row r="19" spans="1:5" ht="15">
      <c r="A19" s="51" t="s">
        <v>145</v>
      </c>
      <c r="B19" s="52">
        <v>0</v>
      </c>
      <c r="C19" s="52">
        <f t="shared" si="0"/>
        <v>0</v>
      </c>
      <c r="D19" s="52">
        <f t="shared" si="1"/>
        <v>0</v>
      </c>
      <c r="E19" s="42"/>
    </row>
    <row r="20" spans="1:5" ht="15">
      <c r="A20" s="51" t="s">
        <v>146</v>
      </c>
      <c r="B20" s="52">
        <v>0</v>
      </c>
      <c r="C20" s="52">
        <f t="shared" si="0"/>
        <v>0</v>
      </c>
      <c r="D20" s="52">
        <f t="shared" si="1"/>
        <v>0</v>
      </c>
      <c r="E20" s="42"/>
    </row>
    <row r="21" spans="1:5" ht="15">
      <c r="A21" s="51" t="s">
        <v>147</v>
      </c>
      <c r="B21" s="52">
        <v>0</v>
      </c>
      <c r="C21" s="52">
        <f t="shared" si="0"/>
        <v>0</v>
      </c>
      <c r="D21" s="52">
        <f t="shared" si="1"/>
        <v>0</v>
      </c>
      <c r="E21" s="42"/>
    </row>
    <row r="22" spans="1:5" ht="15">
      <c r="A22" s="51" t="s">
        <v>148</v>
      </c>
      <c r="B22" s="52">
        <v>0</v>
      </c>
      <c r="C22" s="52">
        <f t="shared" si="0"/>
        <v>0</v>
      </c>
      <c r="D22" s="52">
        <f t="shared" si="1"/>
        <v>0</v>
      </c>
      <c r="E22" s="42"/>
    </row>
    <row r="23" spans="1:5" ht="15">
      <c r="A23" s="51" t="s">
        <v>149</v>
      </c>
      <c r="B23" s="52">
        <v>0</v>
      </c>
      <c r="C23" s="52">
        <f t="shared" si="0"/>
        <v>0</v>
      </c>
      <c r="D23" s="52">
        <f t="shared" si="1"/>
        <v>0</v>
      </c>
      <c r="E23" s="42"/>
    </row>
    <row r="24" spans="1:5" ht="15">
      <c r="A24" s="51" t="s">
        <v>150</v>
      </c>
      <c r="B24" s="52">
        <v>0</v>
      </c>
      <c r="C24" s="52">
        <f t="shared" si="0"/>
        <v>0</v>
      </c>
      <c r="D24" s="52">
        <f t="shared" si="1"/>
        <v>0</v>
      </c>
      <c r="E24" s="42"/>
    </row>
    <row r="26" ht="17.25">
      <c r="A26" s="53" t="s">
        <v>151</v>
      </c>
    </row>
    <row r="27" spans="1:3" ht="15">
      <c r="A27" s="200" t="s">
        <v>152</v>
      </c>
      <c r="B27" s="201"/>
      <c r="C27" s="202"/>
    </row>
    <row r="28" spans="1:4" ht="15.75" thickBot="1">
      <c r="A28" s="50" t="s">
        <v>133</v>
      </c>
      <c r="B28" s="50" t="s">
        <v>153</v>
      </c>
      <c r="C28" s="50" t="s">
        <v>154</v>
      </c>
      <c r="D28" s="54">
        <f>AVERAGE(A29:C29)</f>
        <v>0</v>
      </c>
    </row>
    <row r="29" spans="1:3" ht="15.75" thickBot="1">
      <c r="A29" s="55">
        <v>0</v>
      </c>
      <c r="B29" s="55">
        <v>0</v>
      </c>
      <c r="C29" s="55">
        <v>0</v>
      </c>
    </row>
    <row r="30" ht="14.25" thickBot="1"/>
    <row r="31" spans="1:2" ht="15">
      <c r="A31" s="101" t="s">
        <v>155</v>
      </c>
      <c r="B31" s="106" t="s">
        <v>137</v>
      </c>
    </row>
    <row r="32" spans="1:2" ht="15">
      <c r="A32" s="102" t="s">
        <v>156</v>
      </c>
      <c r="B32" s="107"/>
    </row>
    <row r="33" spans="1:2" ht="30.75">
      <c r="A33" s="103" t="s">
        <v>157</v>
      </c>
      <c r="B33" s="108">
        <f>D28</f>
        <v>0</v>
      </c>
    </row>
    <row r="34" spans="1:2" ht="15">
      <c r="A34" s="104" t="s">
        <v>158</v>
      </c>
      <c r="B34" s="109">
        <v>1000000</v>
      </c>
    </row>
    <row r="35" spans="1:2" ht="15.75" thickBot="1">
      <c r="A35" s="105" t="s">
        <v>159</v>
      </c>
      <c r="B35" s="100">
        <f>B33*B34</f>
        <v>0</v>
      </c>
    </row>
    <row r="36" ht="13.5">
      <c r="B36" s="2" t="s">
        <v>160</v>
      </c>
    </row>
  </sheetData>
  <sheetProtection password="CD70" sheet="1" objects="1" scenarios="1" selectLockedCells="1"/>
  <mergeCells count="10">
    <mergeCell ref="B12:C12"/>
    <mergeCell ref="A15:A16"/>
    <mergeCell ref="B15:D15"/>
    <mergeCell ref="A27:C27"/>
    <mergeCell ref="A1:D1"/>
    <mergeCell ref="A2:D2"/>
    <mergeCell ref="A4:A5"/>
    <mergeCell ref="B4:D4"/>
    <mergeCell ref="A8:A9"/>
    <mergeCell ref="B11:C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lefebvre.er</dc:creator>
  <cp:keywords/>
  <dc:description/>
  <cp:lastModifiedBy>Lefebvre ER@ADM(Mat) DLP@Defence365</cp:lastModifiedBy>
  <dcterms:created xsi:type="dcterms:W3CDTF">2023-10-20T17:45:16Z</dcterms:created>
  <dcterms:modified xsi:type="dcterms:W3CDTF">2023-11-15T16:32:02Z</dcterms:modified>
  <cp:category/>
  <cp:version/>
  <cp:contentType/>
  <cp:contentStatus/>
</cp:coreProperties>
</file>